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05" windowHeight="8085" activeTab="0"/>
  </bookViews>
  <sheets>
    <sheet name="2008-2013" sheetId="1" r:id="rId1"/>
    <sheet name="2013" sheetId="2" r:id="rId2"/>
    <sheet name="Лист3" sheetId="3" r:id="rId3"/>
  </sheets>
  <definedNames>
    <definedName name="_xlnm.Print_Area" localSheetId="0">'2008-2013'!$A$1:$L$67</definedName>
  </definedNames>
  <calcPr fullCalcOnLoad="1"/>
</workbook>
</file>

<file path=xl/sharedStrings.xml><?xml version="1.0" encoding="utf-8"?>
<sst xmlns="http://schemas.openxmlformats.org/spreadsheetml/2006/main" count="162" uniqueCount="99">
  <si>
    <t>№ пп</t>
  </si>
  <si>
    <t>Реконструкция КЛ-0,4 кВ</t>
  </si>
  <si>
    <t>ПРОЧИЕ</t>
  </si>
  <si>
    <t>Приобретение информационно - вычислительной техники</t>
  </si>
  <si>
    <t>Наименование  объекта</t>
  </si>
  <si>
    <t>Ед. изм.</t>
  </si>
  <si>
    <t>Кол-во</t>
  </si>
  <si>
    <t>в том числе:</t>
  </si>
  <si>
    <t>I</t>
  </si>
  <si>
    <t>Электросетевые объекты</t>
  </si>
  <si>
    <t>1.1.</t>
  </si>
  <si>
    <t>Реконструкция КЛ-10 кВ (прокладка новых КЛ-10 кВ в замен существующих)</t>
  </si>
  <si>
    <t>1.3.</t>
  </si>
  <si>
    <t>1.4.</t>
  </si>
  <si>
    <t>Кабельные выхода на опоры от ВЛ-0,4 кВ до ТП-10/,04 кВ</t>
  </si>
  <si>
    <t>км</t>
  </si>
  <si>
    <t>шт</t>
  </si>
  <si>
    <t>1.5.</t>
  </si>
  <si>
    <t>Реконструкция ТП-10/0,4 кВ и РП-10 кВ</t>
  </si>
  <si>
    <t>Всего в ценах  2011г.</t>
  </si>
  <si>
    <t>ТП-6-ТП-377</t>
  </si>
  <si>
    <t>ТП-227 выход на опору</t>
  </si>
  <si>
    <t>ТП-200 выход на опору</t>
  </si>
  <si>
    <t>1.2</t>
  </si>
  <si>
    <t>Реконструкция ВЛ-10кВ</t>
  </si>
  <si>
    <t>2</t>
  </si>
  <si>
    <t>3</t>
  </si>
  <si>
    <t>4</t>
  </si>
  <si>
    <t>5</t>
  </si>
  <si>
    <t>6</t>
  </si>
  <si>
    <t>1</t>
  </si>
  <si>
    <t>РП-7/6-126</t>
  </si>
  <si>
    <t>24</t>
  </si>
  <si>
    <t>яч</t>
  </si>
  <si>
    <t>шт/яч</t>
  </si>
  <si>
    <t>Установка реклоузера вместо ПП-22</t>
  </si>
  <si>
    <t xml:space="preserve">Приобретение  автотранспорта </t>
  </si>
  <si>
    <t>7</t>
  </si>
  <si>
    <t>КТП-по ул.Энгельса</t>
  </si>
  <si>
    <t>КТП- по ул. Урицкого</t>
  </si>
  <si>
    <t>КТП- по ул. Луначарского</t>
  </si>
  <si>
    <t>ТП-23 -опора (ул. Хлебная) (АСБл 3х120)</t>
  </si>
  <si>
    <t>8</t>
  </si>
  <si>
    <t>9</t>
  </si>
  <si>
    <t>10</t>
  </si>
  <si>
    <t xml:space="preserve">РП-6/10-23/12 </t>
  </si>
  <si>
    <t xml:space="preserve">ТП-686 ф.1.2.3          </t>
  </si>
  <si>
    <t>ТП-40 ф.1.2</t>
  </si>
  <si>
    <t>ТП-207ф.2 (перевод нагрузок на ТП-702)</t>
  </si>
  <si>
    <t>ТП-278 ф.4</t>
  </si>
  <si>
    <t>ТП-282 ф.8</t>
  </si>
  <si>
    <t>ТП-196 ф.12</t>
  </si>
  <si>
    <t>ТП-544 ф.1.2.4</t>
  </si>
  <si>
    <t>Реконструкция ВЛ-0,4 кВ и строительство новых ВЛ-0,4 кВ (СИП)</t>
  </si>
  <si>
    <t>ТП-21 ф.1.3.4</t>
  </si>
  <si>
    <t>ТП-59 ф.1.5.8</t>
  </si>
  <si>
    <t>11</t>
  </si>
  <si>
    <t>Совершенствование технологических процессов и ввод в работу устройств компенсации реактивной мощности</t>
  </si>
  <si>
    <t>Замена устаревших трансформаторов на новые ТМГ12</t>
  </si>
  <si>
    <t xml:space="preserve"> </t>
  </si>
  <si>
    <t>По инвестиционной программе МП  г. Абакана «Абаканские  электрические  сети»</t>
  </si>
  <si>
    <t>РП-6/10 опора № 81</t>
  </si>
  <si>
    <t>55</t>
  </si>
  <si>
    <t>план</t>
  </si>
  <si>
    <t>факт</t>
  </si>
  <si>
    <t xml:space="preserve"> капитальные вложения на 2011 год</t>
  </si>
  <si>
    <t>амортизация млн.руб.        Факт</t>
  </si>
  <si>
    <t>прибыль    млн. руб.     План</t>
  </si>
  <si>
    <t>амортизация млн.руб.   План</t>
  </si>
  <si>
    <t>прибыль    млн. руб.     Факт</t>
  </si>
  <si>
    <t>ОТЧЕТ</t>
  </si>
  <si>
    <t xml:space="preserve">                         Утверждаю</t>
  </si>
  <si>
    <t>Начальник ПТО</t>
  </si>
  <si>
    <t>А.А. Ханин</t>
  </si>
  <si>
    <t>Заместитель директора по финансам, главный бухгалтер</t>
  </si>
  <si>
    <t>О.В. Гапон</t>
  </si>
  <si>
    <t>Мероприятия по энергосбережению на 2011 г.</t>
  </si>
  <si>
    <t>2.1</t>
  </si>
  <si>
    <t>3.1</t>
  </si>
  <si>
    <t>Заместитель директора по экономике и тарифообразованию</t>
  </si>
  <si>
    <t>М.Ю.Пономаренко</t>
  </si>
  <si>
    <t xml:space="preserve">        Директор МПАЭС</t>
  </si>
  <si>
    <t xml:space="preserve">       __________ В.В. Марков</t>
  </si>
  <si>
    <t>Реконструкция не запланированная планом: РП-2 яч.6, 9; ТП-46</t>
  </si>
  <si>
    <t>6/79</t>
  </si>
  <si>
    <t>4/71</t>
  </si>
  <si>
    <t xml:space="preserve">Реконструкция  ТП № 93(1), 502(6), 407(6), 585(6), 154(6), 195(6), 127(6), 129(6), 180(6), 124(6),  с заменой ячеек КСО и замена ЛР на ВН  </t>
  </si>
  <si>
    <t xml:space="preserve">Замена МТП и старых КТП на новые КТП (МТП-468, КТП-110, КТП-64 ) </t>
  </si>
  <si>
    <t>12</t>
  </si>
  <si>
    <t>о выполнении инвестиционной программы МП  г. Абакана «Абаканские  электрические  сети»</t>
  </si>
  <si>
    <t>ПИР 2012 г.</t>
  </si>
  <si>
    <t>до КТП по ул.Энгельса ( ТП-763)</t>
  </si>
  <si>
    <t>до КТП по ул. Урицкого (ТП-762)</t>
  </si>
  <si>
    <t>до КТП по ул. Луначарского(ТП-764)</t>
  </si>
  <si>
    <t>Реконструкция не предусмотренная планом: ТП-85 ф.1; ТП-72 ф.10; ТП-16 ф.10;ТП-79 ф.3; ТП-35 ф.2.</t>
  </si>
  <si>
    <t xml:space="preserve"> на 30.12. 2011 год</t>
  </si>
  <si>
    <r>
      <t>"___"___________</t>
    </r>
    <r>
      <rPr>
        <sz val="12"/>
        <rFont val="Times New Roman"/>
        <family val="1"/>
      </rPr>
      <t>_2011</t>
    </r>
  </si>
  <si>
    <t>Монтаж защиты микропроцессорной (типа БМРЗ-100)                                           РП-1 яч. 3.9.5.8.4.6.10.                                                              РП-4 яч.8.10.11.16.12.13.5.3.2                                               РП-7 яч.3.5.4.9.7.11.13.14                                                   РТП-20 яч.2.5.6.8.9.16.17.18.19.20.21</t>
  </si>
  <si>
    <t xml:space="preserve">Установка новых КТП 10/0,4 кВ                                              ул. Урицкого                                                                       ул.Энгельса                                                                                        ул. Луначарского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</si>
</sst>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43">
    <font>
      <sz val="10"/>
      <name val="Arial Cyr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2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164" fontId="2" fillId="34" borderId="10" xfId="0" applyNumberFormat="1" applyFont="1" applyFill="1" applyBorder="1" applyAlignment="1">
      <alignment horizontal="center" vertical="center" wrapText="1"/>
    </xf>
    <xf numFmtId="164" fontId="2" fillId="34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horizontal="center" vertical="center" wrapText="1"/>
    </xf>
    <xf numFmtId="2" fontId="3" fillId="35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top" wrapText="1"/>
    </xf>
    <xf numFmtId="0" fontId="3" fillId="36" borderId="10" xfId="0" applyFont="1" applyFill="1" applyBorder="1" applyAlignment="1">
      <alignment vertical="top" wrapText="1"/>
    </xf>
    <xf numFmtId="0" fontId="3" fillId="36" borderId="10" xfId="0" applyFont="1" applyFill="1" applyBorder="1" applyAlignment="1">
      <alignment horizontal="center" vertical="center" wrapText="1"/>
    </xf>
    <xf numFmtId="2" fontId="3" fillId="36" borderId="10" xfId="0" applyNumberFormat="1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vertical="top" wrapText="1"/>
    </xf>
    <xf numFmtId="164" fontId="3" fillId="37" borderId="10" xfId="0" applyNumberFormat="1" applyFont="1" applyFill="1" applyBorder="1" applyAlignment="1">
      <alignment horizontal="center" vertical="center" wrapText="1"/>
    </xf>
    <xf numFmtId="2" fontId="3" fillId="37" borderId="10" xfId="0" applyNumberFormat="1" applyFont="1" applyFill="1" applyBorder="1" applyAlignment="1">
      <alignment horizontal="center" vertical="center" wrapText="1"/>
    </xf>
    <xf numFmtId="0" fontId="3" fillId="36" borderId="0" xfId="0" applyFont="1" applyFill="1" applyAlignment="1">
      <alignment/>
    </xf>
    <xf numFmtId="0" fontId="2" fillId="36" borderId="0" xfId="0" applyFont="1" applyFill="1" applyAlignment="1">
      <alignment/>
    </xf>
    <xf numFmtId="0" fontId="3" fillId="37" borderId="10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center" wrapText="1"/>
    </xf>
    <xf numFmtId="0" fontId="2" fillId="37" borderId="0" xfId="0" applyFont="1" applyFill="1" applyAlignment="1">
      <alignment/>
    </xf>
    <xf numFmtId="0" fontId="3" fillId="37" borderId="10" xfId="0" applyFont="1" applyFill="1" applyBorder="1" applyAlignment="1">
      <alignment vertical="center" wrapText="1"/>
    </xf>
    <xf numFmtId="49" fontId="3" fillId="37" borderId="10" xfId="0" applyNumberFormat="1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left" vertical="center" wrapText="1"/>
    </xf>
    <xf numFmtId="2" fontId="3" fillId="37" borderId="10" xfId="0" applyNumberFormat="1" applyFont="1" applyFill="1" applyBorder="1" applyAlignment="1">
      <alignment horizontal="center" vertical="center"/>
    </xf>
    <xf numFmtId="2" fontId="3" fillId="37" borderId="10" xfId="0" applyNumberFormat="1" applyFont="1" applyFill="1" applyBorder="1" applyAlignment="1">
      <alignment horizontal="center" vertical="center" wrapText="1"/>
    </xf>
    <xf numFmtId="49" fontId="3" fillId="37" borderId="10" xfId="0" applyNumberFormat="1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vertical="top" wrapText="1"/>
    </xf>
    <xf numFmtId="49" fontId="3" fillId="37" borderId="10" xfId="0" applyNumberFormat="1" applyFont="1" applyFill="1" applyBorder="1" applyAlignment="1">
      <alignment horizontal="center" vertical="top" wrapText="1"/>
    </xf>
    <xf numFmtId="2" fontId="7" fillId="37" borderId="10" xfId="0" applyNumberFormat="1" applyFont="1" applyFill="1" applyBorder="1" applyAlignment="1">
      <alignment horizontal="center" vertical="top" wrapText="1"/>
    </xf>
    <xf numFmtId="49" fontId="7" fillId="37" borderId="1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49" fontId="3" fillId="37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64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top" wrapText="1"/>
    </xf>
    <xf numFmtId="164" fontId="3" fillId="34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165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164" fontId="3" fillId="34" borderId="1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center" vertical="center" wrapText="1"/>
    </xf>
    <xf numFmtId="2" fontId="42" fillId="0" borderId="10" xfId="0" applyNumberFormat="1" applyFont="1" applyBorder="1" applyAlignment="1">
      <alignment horizontal="center" vertical="top" wrapText="1"/>
    </xf>
    <xf numFmtId="2" fontId="42" fillId="0" borderId="10" xfId="0" applyNumberFormat="1" applyFont="1" applyBorder="1" applyAlignment="1">
      <alignment horizontal="center" vertical="center" wrapText="1"/>
    </xf>
    <xf numFmtId="164" fontId="42" fillId="0" borderId="10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top" wrapText="1"/>
    </xf>
    <xf numFmtId="2" fontId="42" fillId="0" borderId="10" xfId="0" applyNumberFormat="1" applyFont="1" applyBorder="1" applyAlignment="1">
      <alignment horizontal="center" vertical="center" wrapText="1"/>
    </xf>
    <xf numFmtId="2" fontId="42" fillId="0" borderId="10" xfId="0" applyNumberFormat="1" applyFont="1" applyBorder="1" applyAlignment="1">
      <alignment horizontal="center" vertical="top" wrapText="1"/>
    </xf>
    <xf numFmtId="164" fontId="42" fillId="0" borderId="10" xfId="0" applyNumberFormat="1" applyFont="1" applyBorder="1" applyAlignment="1">
      <alignment horizontal="center" vertical="center" wrapText="1"/>
    </xf>
    <xf numFmtId="164" fontId="42" fillId="34" borderId="10" xfId="0" applyNumberFormat="1" applyFont="1" applyFill="1" applyBorder="1" applyAlignment="1">
      <alignment horizontal="center" vertical="center" wrapText="1"/>
    </xf>
    <xf numFmtId="2" fontId="42" fillId="0" borderId="10" xfId="0" applyNumberFormat="1" applyFont="1" applyBorder="1" applyAlignment="1">
      <alignment vertical="center" wrapText="1"/>
    </xf>
    <xf numFmtId="49" fontId="42" fillId="0" borderId="10" xfId="0" applyNumberFormat="1" applyFont="1" applyBorder="1" applyAlignment="1">
      <alignment horizontal="center" wrapText="1"/>
    </xf>
    <xf numFmtId="164" fontId="42" fillId="0" borderId="10" xfId="0" applyNumberFormat="1" applyFont="1" applyBorder="1" applyAlignment="1">
      <alignment horizontal="center" vertical="top" wrapText="1"/>
    </xf>
    <xf numFmtId="164" fontId="42" fillId="34" borderId="10" xfId="0" applyNumberFormat="1" applyFont="1" applyFill="1" applyBorder="1" applyAlignment="1">
      <alignment horizontal="center" vertical="top" wrapText="1"/>
    </xf>
    <xf numFmtId="2" fontId="42" fillId="0" borderId="10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vertical="center" wrapText="1"/>
    </xf>
    <xf numFmtId="164" fontId="42" fillId="38" borderId="10" xfId="0" applyNumberFormat="1" applyFont="1" applyFill="1" applyBorder="1" applyAlignment="1">
      <alignment horizontal="center" vertical="top" wrapText="1"/>
    </xf>
    <xf numFmtId="0" fontId="42" fillId="38" borderId="10" xfId="0" applyFont="1" applyFill="1" applyBorder="1" applyAlignment="1">
      <alignment horizontal="left" vertical="top" wrapText="1"/>
    </xf>
    <xf numFmtId="2" fontId="3" fillId="38" borderId="10" xfId="0" applyNumberFormat="1" applyFont="1" applyFill="1" applyBorder="1" applyAlignment="1">
      <alignment horizontal="center" vertical="center" wrapText="1"/>
    </xf>
    <xf numFmtId="164" fontId="3" fillId="38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164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37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2" fontId="2" fillId="0" borderId="0" xfId="0" applyNumberFormat="1" applyFont="1" applyFill="1" applyBorder="1" applyAlignment="1">
      <alignment horizontal="left" wrapText="1"/>
    </xf>
    <xf numFmtId="49" fontId="3" fillId="37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vertical="center" wrapText="1"/>
    </xf>
    <xf numFmtId="2" fontId="3" fillId="37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2" fontId="2" fillId="37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view="pageBreakPreview" zoomScaleSheetLayoutView="100" zoomScalePageLayoutView="0" workbookViewId="0" topLeftCell="A1">
      <selection activeCell="K36" sqref="K36"/>
    </sheetView>
  </sheetViews>
  <sheetFormatPr defaultColWidth="9.00390625" defaultRowHeight="12.75"/>
  <cols>
    <col min="1" max="1" width="6.875" style="1" customWidth="1"/>
    <col min="2" max="2" width="45.875" style="1" customWidth="1"/>
    <col min="3" max="3" width="8.375" style="1" customWidth="1"/>
    <col min="4" max="4" width="0" style="1" hidden="1" customWidth="1"/>
    <col min="5" max="5" width="8.25390625" style="1" customWidth="1"/>
    <col min="6" max="6" width="8.125" style="1" customWidth="1"/>
    <col min="7" max="7" width="10.125" style="1" customWidth="1"/>
    <col min="8" max="8" width="10.75390625" style="1" customWidth="1"/>
    <col min="9" max="9" width="15.125" style="1" customWidth="1"/>
    <col min="10" max="10" width="14.25390625" style="1" customWidth="1"/>
    <col min="11" max="11" width="12.875" style="1" customWidth="1"/>
    <col min="12" max="12" width="13.25390625" style="1" customWidth="1"/>
    <col min="13" max="16384" width="9.00390625" style="1" customWidth="1"/>
  </cols>
  <sheetData>
    <row r="1" spans="1:12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3" ht="15.75">
      <c r="A2" s="20"/>
      <c r="B2" s="20"/>
      <c r="C2" s="20"/>
      <c r="D2" s="20"/>
      <c r="E2" s="20"/>
      <c r="F2" s="20"/>
      <c r="G2" s="19"/>
      <c r="H2" s="19"/>
      <c r="I2" s="19"/>
      <c r="J2" s="19"/>
      <c r="K2" s="22" t="s">
        <v>71</v>
      </c>
      <c r="L2" s="22"/>
      <c r="M2" s="22"/>
    </row>
    <row r="3" spans="1:12" ht="15.75">
      <c r="A3" s="20"/>
      <c r="B3" s="20"/>
      <c r="C3" s="20"/>
      <c r="D3" s="20"/>
      <c r="E3" s="20"/>
      <c r="F3" s="20"/>
      <c r="G3" s="19"/>
      <c r="H3" s="19"/>
      <c r="I3" s="19"/>
      <c r="J3" s="19"/>
      <c r="K3" s="21"/>
      <c r="L3" s="120" t="s">
        <v>81</v>
      </c>
    </row>
    <row r="4" spans="1:12" ht="15.75">
      <c r="A4" s="20"/>
      <c r="B4" s="20"/>
      <c r="C4" s="20"/>
      <c r="D4" s="20"/>
      <c r="E4" s="20"/>
      <c r="F4" s="20"/>
      <c r="G4" s="19"/>
      <c r="H4" s="19"/>
      <c r="I4" s="19"/>
      <c r="J4" s="19"/>
      <c r="K4" s="21"/>
      <c r="L4" s="120" t="s">
        <v>82</v>
      </c>
    </row>
    <row r="5" spans="1:14" ht="15.75">
      <c r="A5" s="20"/>
      <c r="B5" s="20"/>
      <c r="C5" s="20"/>
      <c r="D5" s="20"/>
      <c r="E5" s="20"/>
      <c r="F5" s="20"/>
      <c r="G5" s="19"/>
      <c r="H5" s="19"/>
      <c r="I5" s="139"/>
      <c r="J5" s="139"/>
      <c r="K5" s="132" t="s">
        <v>96</v>
      </c>
      <c r="L5" s="133"/>
      <c r="M5" s="22"/>
      <c r="N5" s="22"/>
    </row>
    <row r="6" spans="1:12" ht="12" customHeight="1">
      <c r="A6" s="20"/>
      <c r="B6" s="20"/>
      <c r="C6" s="20"/>
      <c r="D6" s="20"/>
      <c r="E6" s="20"/>
      <c r="F6" s="20"/>
      <c r="G6" s="19"/>
      <c r="H6" s="19"/>
      <c r="I6" s="19"/>
      <c r="J6" s="19"/>
      <c r="K6" s="19"/>
      <c r="L6" s="19"/>
    </row>
    <row r="7" spans="1:12" ht="5.2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ht="14.25">
      <c r="A8" s="141" t="s">
        <v>70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</row>
    <row r="9" spans="1:12" ht="14.25">
      <c r="A9" s="141" t="s">
        <v>89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</row>
    <row r="10" spans="1:12" ht="14.25">
      <c r="A10" s="141" t="s">
        <v>95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</row>
    <row r="11" spans="1:12" ht="12.75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</row>
    <row r="12" spans="1:12" ht="12.75" customHeight="1">
      <c r="A12" s="127" t="s">
        <v>0</v>
      </c>
      <c r="B12" s="127" t="s">
        <v>4</v>
      </c>
      <c r="C12" s="127" t="s">
        <v>5</v>
      </c>
      <c r="D12" s="127" t="s">
        <v>6</v>
      </c>
      <c r="E12" s="127" t="s">
        <v>6</v>
      </c>
      <c r="F12" s="127"/>
      <c r="G12" s="130" t="s">
        <v>65</v>
      </c>
      <c r="H12" s="131"/>
      <c r="I12" s="131"/>
      <c r="J12" s="131"/>
      <c r="K12" s="131"/>
      <c r="L12" s="131"/>
    </row>
    <row r="13" spans="1:12" ht="19.5" customHeight="1">
      <c r="A13" s="127"/>
      <c r="B13" s="127"/>
      <c r="C13" s="127"/>
      <c r="D13" s="127"/>
      <c r="E13" s="29"/>
      <c r="F13" s="28"/>
      <c r="G13" s="127" t="s">
        <v>19</v>
      </c>
      <c r="H13" s="127"/>
      <c r="I13" s="130" t="s">
        <v>7</v>
      </c>
      <c r="J13" s="131"/>
      <c r="K13" s="131"/>
      <c r="L13" s="131"/>
    </row>
    <row r="14" spans="1:12" ht="51.75" customHeight="1">
      <c r="A14" s="127"/>
      <c r="B14" s="127"/>
      <c r="C14" s="127"/>
      <c r="D14" s="127"/>
      <c r="E14" s="28" t="s">
        <v>63</v>
      </c>
      <c r="F14" s="28" t="s">
        <v>64</v>
      </c>
      <c r="G14" s="28" t="s">
        <v>63</v>
      </c>
      <c r="H14" s="28" t="s">
        <v>64</v>
      </c>
      <c r="I14" s="28" t="s">
        <v>68</v>
      </c>
      <c r="J14" s="28" t="s">
        <v>66</v>
      </c>
      <c r="K14" s="28" t="s">
        <v>67</v>
      </c>
      <c r="L14" s="28" t="s">
        <v>69</v>
      </c>
    </row>
    <row r="15" spans="1:13" s="65" customFormat="1" ht="39" customHeight="1">
      <c r="A15" s="57"/>
      <c r="B15" s="58" t="s">
        <v>60</v>
      </c>
      <c r="C15" s="59"/>
      <c r="D15" s="59"/>
      <c r="E15" s="59"/>
      <c r="F15" s="59"/>
      <c r="G15" s="60">
        <f>SUM(I15,K15)</f>
        <v>71.72</v>
      </c>
      <c r="H15" s="60">
        <f>SUM(J15,L15)</f>
        <v>75.58751699999999</v>
      </c>
      <c r="I15" s="60">
        <f>SUM(I58,I16)</f>
        <v>46.72</v>
      </c>
      <c r="J15" s="60">
        <f>SUM(J16,J58)</f>
        <v>50.31795499999999</v>
      </c>
      <c r="K15" s="60">
        <f>SUM(K58,K16,K61)</f>
        <v>25</v>
      </c>
      <c r="L15" s="60">
        <f>SUM(L16,L58,L61)</f>
        <v>25.269562</v>
      </c>
      <c r="M15" s="64"/>
    </row>
    <row r="16" spans="1:13" ht="21" customHeight="1">
      <c r="A16" s="53" t="s">
        <v>8</v>
      </c>
      <c r="B16" s="54" t="s">
        <v>9</v>
      </c>
      <c r="C16" s="55" t="s">
        <v>15</v>
      </c>
      <c r="D16" s="55"/>
      <c r="E16" s="56">
        <f>SUM(E50,E36,E28,E17)</f>
        <v>35.41</v>
      </c>
      <c r="F16" s="56"/>
      <c r="G16" s="56">
        <f>SUM(G17,G52,G50,G36,G27)</f>
        <v>61.92</v>
      </c>
      <c r="H16" s="56">
        <f>SUM(J16,L16)</f>
        <v>64.66855199999999</v>
      </c>
      <c r="I16" s="56">
        <f>SUM(I17,I52,I50,I36,I27)</f>
        <v>46.72</v>
      </c>
      <c r="J16" s="56">
        <f>SUM(J17,J28,J36,J50,J52)</f>
        <v>47.46598999999999</v>
      </c>
      <c r="K16" s="56">
        <f>SUM(K52,K50,K36,K27,K17)</f>
        <v>15.200000000000001</v>
      </c>
      <c r="L16" s="56">
        <f>SUM(L17,L28,L36,L50,L52)</f>
        <v>17.202562</v>
      </c>
      <c r="M16" s="17"/>
    </row>
    <row r="17" spans="1:12" s="68" customFormat="1" ht="37.5" customHeight="1">
      <c r="A17" s="66" t="s">
        <v>10</v>
      </c>
      <c r="B17" s="61" t="s">
        <v>11</v>
      </c>
      <c r="C17" s="67"/>
      <c r="D17" s="67"/>
      <c r="E17" s="63">
        <f>SUM(E18:E22)</f>
        <v>1.6600000000000001</v>
      </c>
      <c r="F17" s="63">
        <f>SUM(F18:F22)</f>
        <v>1.339</v>
      </c>
      <c r="G17" s="63">
        <f>SUM(G18:G22)</f>
        <v>2.82</v>
      </c>
      <c r="H17" s="117">
        <f>SUM(J17,L17)</f>
        <v>2.822021</v>
      </c>
      <c r="I17" s="63">
        <f>SUM(I18:I22)</f>
        <v>2.82</v>
      </c>
      <c r="J17" s="63">
        <f>SUM(J18:J22)</f>
        <v>2.822021</v>
      </c>
      <c r="K17" s="63">
        <f>SUM(K19:K22)</f>
        <v>0</v>
      </c>
      <c r="L17" s="63"/>
    </row>
    <row r="18" spans="1:12" s="18" customFormat="1" ht="13.5" customHeight="1">
      <c r="A18" s="82">
        <v>1</v>
      </c>
      <c r="B18" s="83" t="s">
        <v>41</v>
      </c>
      <c r="C18" s="28" t="s">
        <v>15</v>
      </c>
      <c r="D18" s="28"/>
      <c r="E18" s="30">
        <v>1</v>
      </c>
      <c r="F18" s="30">
        <v>0.652</v>
      </c>
      <c r="G18" s="30">
        <v>1.74</v>
      </c>
      <c r="H18" s="84">
        <f>SUM(J18)</f>
        <v>1.109621</v>
      </c>
      <c r="I18" s="30">
        <v>1.74</v>
      </c>
      <c r="J18" s="118">
        <f>1.109621</f>
        <v>1.109621</v>
      </c>
      <c r="K18" s="30"/>
      <c r="L18" s="30"/>
    </row>
    <row r="19" spans="1:12" ht="12.75">
      <c r="A19" s="82">
        <v>2</v>
      </c>
      <c r="B19" s="83" t="s">
        <v>61</v>
      </c>
      <c r="C19" s="28" t="s">
        <v>15</v>
      </c>
      <c r="D19" s="28"/>
      <c r="E19" s="30">
        <v>0.11</v>
      </c>
      <c r="F19" s="30">
        <v>0.2</v>
      </c>
      <c r="G19" s="30">
        <v>0.19</v>
      </c>
      <c r="H19" s="30">
        <f>SUM(J19)</f>
        <v>0.389537</v>
      </c>
      <c r="I19" s="30">
        <v>0.19</v>
      </c>
      <c r="J19" s="117">
        <f>0.389537</f>
        <v>0.389537</v>
      </c>
      <c r="K19" s="31"/>
      <c r="L19" s="31"/>
    </row>
    <row r="20" spans="1:12" ht="12.75">
      <c r="A20" s="85" t="s">
        <v>26</v>
      </c>
      <c r="B20" s="83" t="s">
        <v>20</v>
      </c>
      <c r="C20" s="28" t="s">
        <v>15</v>
      </c>
      <c r="D20" s="86"/>
      <c r="E20" s="30">
        <v>0.33</v>
      </c>
      <c r="F20" s="30">
        <v>0.325</v>
      </c>
      <c r="G20" s="30">
        <v>0.45</v>
      </c>
      <c r="H20" s="84">
        <f>SUM(J20)</f>
        <v>0.737895</v>
      </c>
      <c r="I20" s="30">
        <v>0.45</v>
      </c>
      <c r="J20" s="118">
        <f>0.737895</f>
        <v>0.737895</v>
      </c>
      <c r="K20" s="31"/>
      <c r="L20" s="31"/>
    </row>
    <row r="21" spans="1:12" ht="12.75">
      <c r="A21" s="85" t="s">
        <v>27</v>
      </c>
      <c r="B21" s="83" t="s">
        <v>21</v>
      </c>
      <c r="C21" s="28" t="s">
        <v>15</v>
      </c>
      <c r="D21" s="86"/>
      <c r="E21" s="30">
        <v>0.02</v>
      </c>
      <c r="F21" s="30">
        <f>0.02</f>
        <v>0.02</v>
      </c>
      <c r="G21" s="30">
        <v>0.09</v>
      </c>
      <c r="H21" s="84">
        <f>SUM(J21)</f>
        <v>0.195342</v>
      </c>
      <c r="I21" s="30">
        <v>0.09</v>
      </c>
      <c r="J21" s="118">
        <f>0.195342</f>
        <v>0.195342</v>
      </c>
      <c r="K21" s="31"/>
      <c r="L21" s="31"/>
    </row>
    <row r="22" spans="1:12" ht="12.75">
      <c r="A22" s="85" t="s">
        <v>28</v>
      </c>
      <c r="B22" s="83" t="s">
        <v>22</v>
      </c>
      <c r="C22" s="28" t="s">
        <v>15</v>
      </c>
      <c r="D22" s="86"/>
      <c r="E22" s="30">
        <v>0.2</v>
      </c>
      <c r="F22" s="30">
        <v>0.142</v>
      </c>
      <c r="G22" s="30">
        <v>0.35</v>
      </c>
      <c r="H22" s="84">
        <f>SUM(J22)</f>
        <v>0.389626</v>
      </c>
      <c r="I22" s="30">
        <v>0.35</v>
      </c>
      <c r="J22" s="118">
        <f>0.389626</f>
        <v>0.389626</v>
      </c>
      <c r="K22" s="31"/>
      <c r="L22" s="31"/>
    </row>
    <row r="23" spans="1:12" ht="12.75" customHeight="1" hidden="1">
      <c r="A23" s="37"/>
      <c r="B23" s="33"/>
      <c r="C23" s="34"/>
      <c r="D23" s="34"/>
      <c r="E23" s="35"/>
      <c r="F23" s="35"/>
      <c r="G23" s="35"/>
      <c r="H23" s="35"/>
      <c r="I23" s="36"/>
      <c r="J23" s="36"/>
      <c r="K23" s="36"/>
      <c r="L23" s="36"/>
    </row>
    <row r="24" spans="1:12" ht="12.75" customHeight="1" hidden="1">
      <c r="A24" s="37"/>
      <c r="B24" s="33"/>
      <c r="C24" s="34"/>
      <c r="D24" s="34"/>
      <c r="E24" s="35"/>
      <c r="F24" s="35"/>
      <c r="G24" s="35"/>
      <c r="H24" s="35"/>
      <c r="I24" s="36"/>
      <c r="J24" s="36"/>
      <c r="K24" s="36"/>
      <c r="L24" s="36"/>
    </row>
    <row r="25" spans="1:12" ht="12.75" customHeight="1" hidden="1">
      <c r="A25" s="128"/>
      <c r="B25" s="33"/>
      <c r="C25" s="138"/>
      <c r="D25" s="138"/>
      <c r="E25" s="35"/>
      <c r="F25" s="35"/>
      <c r="G25" s="129"/>
      <c r="H25" s="35"/>
      <c r="I25" s="136"/>
      <c r="J25" s="36"/>
      <c r="K25" s="136"/>
      <c r="L25" s="36"/>
    </row>
    <row r="26" spans="1:12" ht="12.75" customHeight="1" hidden="1">
      <c r="A26" s="128"/>
      <c r="B26" s="33"/>
      <c r="C26" s="138"/>
      <c r="D26" s="138"/>
      <c r="E26" s="35"/>
      <c r="F26" s="35"/>
      <c r="G26" s="129"/>
      <c r="H26" s="35"/>
      <c r="I26" s="136"/>
      <c r="J26" s="36"/>
      <c r="K26" s="136"/>
      <c r="L26" s="36"/>
    </row>
    <row r="27" spans="1:12" ht="0.75" customHeight="1" hidden="1">
      <c r="A27" s="135" t="s">
        <v>23</v>
      </c>
      <c r="B27" s="48"/>
      <c r="C27" s="142"/>
      <c r="D27" s="143"/>
      <c r="E27" s="49"/>
      <c r="F27" s="49"/>
      <c r="G27" s="137">
        <f>SUM(G29:G34)</f>
        <v>10.11</v>
      </c>
      <c r="H27" s="50"/>
      <c r="I27" s="137">
        <f>SUM(I29:I34)</f>
        <v>7.72</v>
      </c>
      <c r="J27" s="50"/>
      <c r="K27" s="137">
        <f>SUM(K29:K34)</f>
        <v>2.39</v>
      </c>
      <c r="L27" s="50"/>
    </row>
    <row r="28" spans="1:12" s="68" customFormat="1" ht="18" customHeight="1">
      <c r="A28" s="135"/>
      <c r="B28" s="69" t="s">
        <v>24</v>
      </c>
      <c r="C28" s="142"/>
      <c r="D28" s="143"/>
      <c r="E28" s="63">
        <f>SUM(E29:E33)</f>
        <v>6.1499999999999995</v>
      </c>
      <c r="F28" s="63">
        <f>SUM(F29:F34)</f>
        <v>3.793</v>
      </c>
      <c r="G28" s="137"/>
      <c r="H28" s="117">
        <f>SUM(H29:H35)</f>
        <v>12.687337</v>
      </c>
      <c r="I28" s="137"/>
      <c r="J28" s="62">
        <f>SUM(J29:J34)</f>
        <v>8.837337</v>
      </c>
      <c r="K28" s="137"/>
      <c r="L28" s="63">
        <f>SUM(L29:L35)</f>
        <v>3.8497579999999996</v>
      </c>
    </row>
    <row r="29" spans="1:12" ht="12.75">
      <c r="A29" s="38" t="s">
        <v>30</v>
      </c>
      <c r="B29" s="96" t="s">
        <v>45</v>
      </c>
      <c r="C29" s="97" t="s">
        <v>15</v>
      </c>
      <c r="D29" s="98"/>
      <c r="E29" s="99">
        <v>3.85</v>
      </c>
      <c r="F29" s="99">
        <f>0.2+1.105+0.02</f>
        <v>1.325</v>
      </c>
      <c r="G29" s="99">
        <v>5.85</v>
      </c>
      <c r="H29" s="100">
        <f>SUM(J29)</f>
        <v>6.887</v>
      </c>
      <c r="I29" s="99">
        <v>5.85</v>
      </c>
      <c r="J29" s="100">
        <v>6.887</v>
      </c>
      <c r="K29" s="99"/>
      <c r="L29" s="99"/>
    </row>
    <row r="30" spans="1:12" ht="12.75" customHeight="1">
      <c r="A30" s="88" t="s">
        <v>25</v>
      </c>
      <c r="B30" s="83" t="s">
        <v>31</v>
      </c>
      <c r="C30" s="113" t="s">
        <v>15</v>
      </c>
      <c r="D30" s="86"/>
      <c r="E30" s="30">
        <v>1.2</v>
      </c>
      <c r="F30" s="30">
        <v>1.216</v>
      </c>
      <c r="G30" s="30">
        <v>1.87</v>
      </c>
      <c r="H30" s="84">
        <f>SUM(J30)</f>
        <v>1.950337</v>
      </c>
      <c r="I30" s="30">
        <v>1.87</v>
      </c>
      <c r="J30" s="84">
        <f>1.950337</f>
        <v>1.950337</v>
      </c>
      <c r="K30" s="30"/>
      <c r="L30" s="30"/>
    </row>
    <row r="31" spans="1:12" ht="12.75" customHeight="1">
      <c r="A31" s="88" t="s">
        <v>26</v>
      </c>
      <c r="B31" s="83" t="s">
        <v>91</v>
      </c>
      <c r="C31" s="28" t="s">
        <v>15</v>
      </c>
      <c r="D31" s="86"/>
      <c r="E31" s="30">
        <v>0.4</v>
      </c>
      <c r="F31" s="84">
        <v>0.204</v>
      </c>
      <c r="G31" s="30">
        <v>0.57</v>
      </c>
      <c r="H31" s="84">
        <f>SUM(L31)</f>
        <v>0.604</v>
      </c>
      <c r="I31" s="31"/>
      <c r="J31" s="31"/>
      <c r="K31" s="30">
        <v>0.57</v>
      </c>
      <c r="L31" s="84">
        <v>0.604</v>
      </c>
    </row>
    <row r="32" spans="1:12" ht="12.75" customHeight="1">
      <c r="A32" s="88" t="s">
        <v>27</v>
      </c>
      <c r="B32" s="83" t="s">
        <v>92</v>
      </c>
      <c r="C32" s="28" t="s">
        <v>15</v>
      </c>
      <c r="D32" s="86"/>
      <c r="E32" s="30">
        <v>0.1</v>
      </c>
      <c r="F32" s="30">
        <v>0.318</v>
      </c>
      <c r="G32" s="30">
        <v>0.14</v>
      </c>
      <c r="H32" s="84">
        <f>SUM(L32)</f>
        <v>0.599</v>
      </c>
      <c r="I32" s="31"/>
      <c r="J32" s="31"/>
      <c r="K32" s="30">
        <v>0.14</v>
      </c>
      <c r="L32" s="89">
        <v>0.599</v>
      </c>
    </row>
    <row r="33" spans="1:12" ht="12.75" customHeight="1">
      <c r="A33" s="88" t="s">
        <v>28</v>
      </c>
      <c r="B33" s="83" t="s">
        <v>93</v>
      </c>
      <c r="C33" s="28" t="s">
        <v>15</v>
      </c>
      <c r="D33" s="86"/>
      <c r="E33" s="30">
        <v>0.6</v>
      </c>
      <c r="F33" s="30">
        <v>0.73</v>
      </c>
      <c r="G33" s="30">
        <v>0.83</v>
      </c>
      <c r="H33" s="30">
        <v>0.69</v>
      </c>
      <c r="I33" s="31"/>
      <c r="J33" s="31"/>
      <c r="K33" s="30">
        <v>0.83</v>
      </c>
      <c r="L33" s="30">
        <f>0.689758</f>
        <v>0.689758</v>
      </c>
    </row>
    <row r="34" spans="1:12" ht="16.5" customHeight="1">
      <c r="A34" s="90" t="s">
        <v>42</v>
      </c>
      <c r="B34" s="83" t="s">
        <v>35</v>
      </c>
      <c r="C34" s="28" t="s">
        <v>16</v>
      </c>
      <c r="D34" s="86"/>
      <c r="E34" s="30">
        <v>1</v>
      </c>
      <c r="F34" s="30"/>
      <c r="G34" s="30">
        <v>0.85</v>
      </c>
      <c r="H34" s="30">
        <v>0.73</v>
      </c>
      <c r="I34" s="31"/>
      <c r="J34" s="30"/>
      <c r="K34" s="30">
        <v>0.85</v>
      </c>
      <c r="L34" s="30">
        <v>0.73</v>
      </c>
    </row>
    <row r="35" spans="1:12" ht="16.5" customHeight="1">
      <c r="A35" s="90" t="s">
        <v>43</v>
      </c>
      <c r="B35" s="83" t="s">
        <v>90</v>
      </c>
      <c r="C35" s="125"/>
      <c r="D35" s="86"/>
      <c r="E35" s="30"/>
      <c r="F35" s="30"/>
      <c r="G35" s="30"/>
      <c r="H35" s="84">
        <f>SUM(L35)</f>
        <v>1.227</v>
      </c>
      <c r="I35" s="114"/>
      <c r="J35" s="30"/>
      <c r="K35" s="30"/>
      <c r="L35" s="84">
        <v>1.227</v>
      </c>
    </row>
    <row r="36" spans="1:12" s="68" customFormat="1" ht="25.5">
      <c r="A36" s="70" t="s">
        <v>12</v>
      </c>
      <c r="B36" s="71" t="s">
        <v>53</v>
      </c>
      <c r="C36" s="72" t="s">
        <v>15</v>
      </c>
      <c r="D36" s="73"/>
      <c r="E36" s="73">
        <f>SUM(E37:E48)</f>
        <v>26.1</v>
      </c>
      <c r="F36" s="73">
        <f>SUM(F37:F49)</f>
        <v>20.247</v>
      </c>
      <c r="G36" s="73">
        <f>SUM(G37:G48)</f>
        <v>31.689999999999998</v>
      </c>
      <c r="H36" s="73">
        <f>SUM(J36,L36)</f>
        <v>29.991422999999998</v>
      </c>
      <c r="I36" s="73">
        <f>SUM(I37:I48)</f>
        <v>26.04</v>
      </c>
      <c r="J36" s="73">
        <f>SUM(J37:J48)</f>
        <v>24.013619</v>
      </c>
      <c r="K36" s="73">
        <f>SUM(K37:K48)</f>
        <v>5.65</v>
      </c>
      <c r="L36" s="73">
        <f>SUM(L37:L49)</f>
        <v>5.977804</v>
      </c>
    </row>
    <row r="37" spans="1:12" ht="12.75">
      <c r="A37" s="91" t="s">
        <v>30</v>
      </c>
      <c r="B37" s="92" t="s">
        <v>46</v>
      </c>
      <c r="C37" s="86" t="s">
        <v>15</v>
      </c>
      <c r="D37" s="86"/>
      <c r="E37" s="86">
        <v>2.2</v>
      </c>
      <c r="F37" s="86">
        <v>1.83</v>
      </c>
      <c r="G37" s="86">
        <v>2.69</v>
      </c>
      <c r="H37" s="93">
        <f>SUM(J37,L37)</f>
        <v>2.069883</v>
      </c>
      <c r="I37" s="86">
        <v>2.69</v>
      </c>
      <c r="J37" s="94">
        <v>2.069883</v>
      </c>
      <c r="K37" s="31"/>
      <c r="L37" s="31"/>
    </row>
    <row r="38" spans="1:12" ht="12.75">
      <c r="A38" s="91" t="s">
        <v>25</v>
      </c>
      <c r="B38" s="92" t="s">
        <v>47</v>
      </c>
      <c r="C38" s="86" t="s">
        <v>15</v>
      </c>
      <c r="D38" s="86"/>
      <c r="E38" s="86">
        <v>3.08</v>
      </c>
      <c r="F38" s="86">
        <f>0.919+0.897+0.713</f>
        <v>2.529</v>
      </c>
      <c r="G38" s="86">
        <v>3.76</v>
      </c>
      <c r="H38" s="93">
        <f>SUM(J38)</f>
        <v>3.699963</v>
      </c>
      <c r="I38" s="86">
        <v>3.76</v>
      </c>
      <c r="J38" s="94">
        <f>3.699963</f>
        <v>3.699963</v>
      </c>
      <c r="K38" s="31"/>
      <c r="L38" s="31"/>
    </row>
    <row r="39" spans="1:12" ht="12.75">
      <c r="A39" s="101" t="s">
        <v>26</v>
      </c>
      <c r="B39" s="102" t="s">
        <v>48</v>
      </c>
      <c r="C39" s="103" t="s">
        <v>15</v>
      </c>
      <c r="D39" s="104"/>
      <c r="E39" s="103">
        <v>2.1</v>
      </c>
      <c r="F39" s="103"/>
      <c r="G39" s="103">
        <v>2.57</v>
      </c>
      <c r="H39" s="105">
        <f>SUM(J39,L39)</f>
        <v>2.726182</v>
      </c>
      <c r="I39" s="103">
        <v>2.57</v>
      </c>
      <c r="J39" s="106">
        <f>0.051666+0.051734+0.03132+0.26578+0.86104+0.243556+0.673635+0.344217+0.203234</f>
        <v>2.726182</v>
      </c>
      <c r="K39" s="107"/>
      <c r="L39" s="107"/>
    </row>
    <row r="40" spans="1:12" ht="12.75">
      <c r="A40" s="91" t="s">
        <v>27</v>
      </c>
      <c r="B40" s="92" t="s">
        <v>49</v>
      </c>
      <c r="C40" s="86" t="s">
        <v>15</v>
      </c>
      <c r="D40" s="86"/>
      <c r="E40" s="86">
        <v>0.96</v>
      </c>
      <c r="F40" s="86">
        <v>0.461</v>
      </c>
      <c r="G40" s="86">
        <v>1.18</v>
      </c>
      <c r="H40" s="93">
        <f>SUM(J40,L40)</f>
        <v>0.9609190000000001</v>
      </c>
      <c r="I40" s="86">
        <v>1.18</v>
      </c>
      <c r="J40" s="94">
        <f>0.572887+0.388032</f>
        <v>0.9609190000000001</v>
      </c>
      <c r="K40" s="31"/>
      <c r="L40" s="31"/>
    </row>
    <row r="41" spans="1:12" ht="12.75">
      <c r="A41" s="91" t="s">
        <v>28</v>
      </c>
      <c r="B41" s="92" t="s">
        <v>50</v>
      </c>
      <c r="C41" s="86" t="s">
        <v>15</v>
      </c>
      <c r="D41" s="86"/>
      <c r="E41" s="86">
        <v>2.06</v>
      </c>
      <c r="F41" s="86">
        <f>0.492+0.361+0.405+0.652</f>
        <v>1.9100000000000001</v>
      </c>
      <c r="G41" s="86">
        <v>2.52</v>
      </c>
      <c r="H41" s="93">
        <f>SUM(J41,L41)</f>
        <v>2.383515</v>
      </c>
      <c r="I41" s="86">
        <v>2.52</v>
      </c>
      <c r="J41" s="94">
        <f>0.154685+0.144809+0.499421+0.109273+0.367723+0.437037+0.670567</f>
        <v>2.383515</v>
      </c>
      <c r="K41" s="31"/>
      <c r="L41" s="31"/>
    </row>
    <row r="42" spans="1:12" ht="12.75">
      <c r="A42" s="108" t="s">
        <v>29</v>
      </c>
      <c r="B42" s="102" t="s">
        <v>51</v>
      </c>
      <c r="C42" s="104" t="s">
        <v>15</v>
      </c>
      <c r="D42" s="104"/>
      <c r="E42" s="104">
        <v>0.86</v>
      </c>
      <c r="F42" s="104"/>
      <c r="G42" s="104">
        <v>1.05</v>
      </c>
      <c r="H42" s="109">
        <f>SUM(J42)</f>
        <v>1.247088</v>
      </c>
      <c r="I42" s="104">
        <v>1.05</v>
      </c>
      <c r="J42" s="110">
        <f>0.096539+0.192073+0.958476</f>
        <v>1.247088</v>
      </c>
      <c r="K42" s="107"/>
      <c r="L42" s="107"/>
    </row>
    <row r="43" spans="1:12" ht="12.75">
      <c r="A43" s="91" t="s">
        <v>37</v>
      </c>
      <c r="B43" s="92" t="s">
        <v>54</v>
      </c>
      <c r="C43" s="86" t="s">
        <v>15</v>
      </c>
      <c r="D43" s="86"/>
      <c r="E43" s="86">
        <v>3.8</v>
      </c>
      <c r="F43" s="86">
        <f>1.14+0.87+1.12+0.333</f>
        <v>3.463</v>
      </c>
      <c r="G43" s="86">
        <v>4.64</v>
      </c>
      <c r="H43" s="93">
        <f>SUM(J43,L43)</f>
        <v>3.6570539999999996</v>
      </c>
      <c r="I43" s="86">
        <v>4.64</v>
      </c>
      <c r="J43" s="94">
        <f>0.727596+1.087239+0.695718+0.908019+0.238482</f>
        <v>3.6570539999999996</v>
      </c>
      <c r="K43" s="31"/>
      <c r="L43" s="31"/>
    </row>
    <row r="44" spans="1:12" ht="13.5" customHeight="1">
      <c r="A44" s="91" t="s">
        <v>42</v>
      </c>
      <c r="B44" s="92" t="s">
        <v>55</v>
      </c>
      <c r="C44" s="86" t="s">
        <v>15</v>
      </c>
      <c r="D44" s="86"/>
      <c r="E44" s="86">
        <v>3.05</v>
      </c>
      <c r="F44" s="86">
        <f>1.724+1.366+1.361+0.656</f>
        <v>5.106999999999999</v>
      </c>
      <c r="G44" s="86">
        <v>3.73</v>
      </c>
      <c r="H44" s="93">
        <f>SUM(J44)</f>
        <v>6.371</v>
      </c>
      <c r="I44" s="86">
        <v>3.73</v>
      </c>
      <c r="J44" s="94">
        <v>6.371</v>
      </c>
      <c r="K44" s="31"/>
      <c r="L44" s="31"/>
    </row>
    <row r="45" spans="1:12" ht="12.75">
      <c r="A45" s="108" t="s">
        <v>37</v>
      </c>
      <c r="B45" s="116" t="s">
        <v>52</v>
      </c>
      <c r="C45" s="104" t="s">
        <v>15</v>
      </c>
      <c r="D45" s="104"/>
      <c r="E45" s="104">
        <v>3.19</v>
      </c>
      <c r="F45" s="104"/>
      <c r="G45" s="104">
        <v>3.9</v>
      </c>
      <c r="H45" s="115">
        <f>SUM(J45,L45)</f>
        <v>0.898015</v>
      </c>
      <c r="I45" s="104">
        <v>3.9</v>
      </c>
      <c r="J45" s="110">
        <f>0.165089+0.103096+0.62983</f>
        <v>0.898015</v>
      </c>
      <c r="K45" s="107"/>
      <c r="L45" s="107"/>
    </row>
    <row r="46" spans="1:12" ht="12.75">
      <c r="A46" s="88" t="s">
        <v>43</v>
      </c>
      <c r="B46" s="83" t="s">
        <v>38</v>
      </c>
      <c r="C46" s="30" t="s">
        <v>15</v>
      </c>
      <c r="D46" s="30"/>
      <c r="E46" s="30">
        <v>1.6</v>
      </c>
      <c r="F46" s="30">
        <v>1.8</v>
      </c>
      <c r="G46" s="30">
        <v>1.96</v>
      </c>
      <c r="H46" s="84">
        <f>SUM(J46,L46)</f>
        <v>2.001804</v>
      </c>
      <c r="I46" s="31"/>
      <c r="J46" s="31"/>
      <c r="K46" s="30">
        <v>1.96</v>
      </c>
      <c r="L46" s="87">
        <f>0.521614+0.111938+0.354147+0.096613+0.281081+0.077735+0.222281+0.112604+0.223791</f>
        <v>2.001804</v>
      </c>
    </row>
    <row r="47" spans="1:12" ht="12.75">
      <c r="A47" s="88" t="s">
        <v>44</v>
      </c>
      <c r="B47" s="83" t="s">
        <v>39</v>
      </c>
      <c r="C47" s="30" t="s">
        <v>15</v>
      </c>
      <c r="D47" s="30"/>
      <c r="E47" s="30">
        <v>1.7</v>
      </c>
      <c r="F47" s="30">
        <f>0.504+0.435+0.35+0.507</f>
        <v>1.7960000000000003</v>
      </c>
      <c r="G47" s="30">
        <v>1.86</v>
      </c>
      <c r="H47" s="84">
        <f>SUM(L47)</f>
        <v>1.753</v>
      </c>
      <c r="I47" s="114"/>
      <c r="J47" s="114"/>
      <c r="K47" s="30">
        <v>1.86</v>
      </c>
      <c r="L47" s="87">
        <v>1.753</v>
      </c>
    </row>
    <row r="48" spans="1:12" ht="12.75">
      <c r="A48" s="88" t="s">
        <v>56</v>
      </c>
      <c r="B48" s="83" t="s">
        <v>40</v>
      </c>
      <c r="C48" s="30" t="s">
        <v>15</v>
      </c>
      <c r="D48" s="30"/>
      <c r="E48" s="30">
        <v>1.5</v>
      </c>
      <c r="F48" s="30">
        <f>0.397+0.473+0.33</f>
        <v>1.2</v>
      </c>
      <c r="G48" s="30">
        <v>1.83</v>
      </c>
      <c r="H48" s="84">
        <f>SUM(J48,L48)</f>
        <v>1.74</v>
      </c>
      <c r="I48" s="31"/>
      <c r="J48" s="31"/>
      <c r="K48" s="30">
        <v>1.83</v>
      </c>
      <c r="L48" s="87">
        <v>1.74</v>
      </c>
    </row>
    <row r="49" spans="1:12" ht="25.5">
      <c r="A49" s="88" t="s">
        <v>88</v>
      </c>
      <c r="B49" s="83" t="s">
        <v>94</v>
      </c>
      <c r="C49" s="30" t="s">
        <v>15</v>
      </c>
      <c r="D49" s="30"/>
      <c r="E49" s="30"/>
      <c r="F49" s="30">
        <v>0.151</v>
      </c>
      <c r="G49" s="30"/>
      <c r="H49" s="84">
        <f>SUM(L49)</f>
        <v>0.483</v>
      </c>
      <c r="I49" s="114"/>
      <c r="J49" s="114"/>
      <c r="K49" s="30"/>
      <c r="L49" s="87">
        <v>0.483</v>
      </c>
    </row>
    <row r="50" spans="1:12" s="68" customFormat="1" ht="12.75">
      <c r="A50" s="74" t="s">
        <v>13</v>
      </c>
      <c r="B50" s="75" t="s">
        <v>1</v>
      </c>
      <c r="C50" s="63" t="s">
        <v>15</v>
      </c>
      <c r="D50" s="63"/>
      <c r="E50" s="63">
        <v>1.5</v>
      </c>
      <c r="F50" s="63">
        <v>2.25</v>
      </c>
      <c r="G50" s="63">
        <v>1.8</v>
      </c>
      <c r="H50" s="118">
        <v>3.554</v>
      </c>
      <c r="I50" s="63"/>
      <c r="J50" s="63"/>
      <c r="K50" s="63">
        <v>1.8</v>
      </c>
      <c r="L50" s="62">
        <f>SUM(L51)</f>
        <v>3.554</v>
      </c>
    </row>
    <row r="51" spans="1:12" s="18" customFormat="1" ht="25.5">
      <c r="A51" s="39" t="s">
        <v>30</v>
      </c>
      <c r="B51" s="42" t="s">
        <v>14</v>
      </c>
      <c r="C51" s="35" t="s">
        <v>15</v>
      </c>
      <c r="D51" s="35"/>
      <c r="E51" s="35">
        <v>1.5</v>
      </c>
      <c r="F51" s="35">
        <f>0.025+0.018+0.018+0.32+0.1+0.06+0.026+0.025+0.062+0.266+0.453+0.03+0.152+0.03+0.02+0.02+0.02+0.126+0.178+0.302</f>
        <v>2.251</v>
      </c>
      <c r="G51" s="35">
        <v>1.8</v>
      </c>
      <c r="H51" s="41">
        <f>SUM(J51,L51)</f>
        <v>3.554</v>
      </c>
      <c r="I51" s="35"/>
      <c r="J51" s="35"/>
      <c r="K51" s="32">
        <v>1.8</v>
      </c>
      <c r="L51" s="51">
        <v>3.554</v>
      </c>
    </row>
    <row r="52" spans="1:12" s="68" customFormat="1" ht="12.75">
      <c r="A52" s="76" t="s">
        <v>17</v>
      </c>
      <c r="B52" s="75" t="s">
        <v>18</v>
      </c>
      <c r="C52" s="63" t="s">
        <v>34</v>
      </c>
      <c r="D52" s="63"/>
      <c r="E52" s="81" t="s">
        <v>84</v>
      </c>
      <c r="F52" s="81" t="s">
        <v>85</v>
      </c>
      <c r="G52" s="63">
        <f>SUM(G53:G56)</f>
        <v>15.5</v>
      </c>
      <c r="H52" s="118">
        <f>SUM(H53:H57)</f>
        <v>15.614013</v>
      </c>
      <c r="I52" s="63">
        <f>SUM(I53:I56)</f>
        <v>10.14</v>
      </c>
      <c r="J52" s="62">
        <f>SUM(J53:J57)</f>
        <v>11.793012999999998</v>
      </c>
      <c r="K52" s="63">
        <f>SUM(K53:K56)</f>
        <v>5.36</v>
      </c>
      <c r="L52" s="62">
        <f>SUM(L53:L57)</f>
        <v>3.8209999999999997</v>
      </c>
    </row>
    <row r="53" spans="1:12" ht="51">
      <c r="A53" s="90" t="s">
        <v>30</v>
      </c>
      <c r="B53" s="83" t="s">
        <v>98</v>
      </c>
      <c r="C53" s="30" t="s">
        <v>16</v>
      </c>
      <c r="D53" s="30"/>
      <c r="E53" s="90" t="s">
        <v>26</v>
      </c>
      <c r="F53" s="90" t="s">
        <v>26</v>
      </c>
      <c r="G53" s="30">
        <v>3.2</v>
      </c>
      <c r="H53" s="84">
        <f>SUM(J53,L53)</f>
        <v>2.618</v>
      </c>
      <c r="I53" s="31"/>
      <c r="J53" s="31"/>
      <c r="K53" s="30">
        <v>3.2</v>
      </c>
      <c r="L53" s="87">
        <v>2.618</v>
      </c>
    </row>
    <row r="54" spans="1:12" ht="38.25">
      <c r="A54" s="90" t="s">
        <v>25</v>
      </c>
      <c r="B54" s="83" t="s">
        <v>86</v>
      </c>
      <c r="C54" s="30" t="s">
        <v>33</v>
      </c>
      <c r="D54" s="30"/>
      <c r="E54" s="90" t="s">
        <v>62</v>
      </c>
      <c r="F54" s="95">
        <v>55</v>
      </c>
      <c r="G54" s="30">
        <v>6.04</v>
      </c>
      <c r="H54" s="84">
        <f>SUM(J54,L54)</f>
        <v>5.057</v>
      </c>
      <c r="I54" s="30">
        <v>3.88</v>
      </c>
      <c r="J54" s="84">
        <v>3.854</v>
      </c>
      <c r="K54" s="30">
        <v>2.16</v>
      </c>
      <c r="L54" s="84">
        <f>0.515+0.688</f>
        <v>1.2029999999999998</v>
      </c>
    </row>
    <row r="55" spans="1:12" s="5" customFormat="1" ht="27.75" customHeight="1">
      <c r="A55" s="90" t="s">
        <v>26</v>
      </c>
      <c r="B55" s="83" t="s">
        <v>87</v>
      </c>
      <c r="C55" s="30" t="s">
        <v>16</v>
      </c>
      <c r="D55" s="30"/>
      <c r="E55" s="90" t="s">
        <v>26</v>
      </c>
      <c r="F55" s="90" t="s">
        <v>26</v>
      </c>
      <c r="G55" s="30">
        <v>2.76</v>
      </c>
      <c r="H55" s="30">
        <f>SUM(J55)</f>
        <v>2.203231</v>
      </c>
      <c r="I55" s="30">
        <v>2.76</v>
      </c>
      <c r="J55" s="30">
        <f>0.724585+0.662598+0.816048</f>
        <v>2.203231</v>
      </c>
      <c r="K55" s="30"/>
      <c r="L55" s="30"/>
    </row>
    <row r="56" spans="1:12" ht="63.75">
      <c r="A56" s="38" t="s">
        <v>27</v>
      </c>
      <c r="B56" s="83" t="s">
        <v>97</v>
      </c>
      <c r="C56" s="30" t="s">
        <v>33</v>
      </c>
      <c r="D56" s="30"/>
      <c r="E56" s="90" t="s">
        <v>32</v>
      </c>
      <c r="F56" s="95">
        <v>35</v>
      </c>
      <c r="G56" s="30">
        <v>3.5</v>
      </c>
      <c r="H56" s="84">
        <f>SUM(J56)</f>
        <v>4.341314</v>
      </c>
      <c r="I56" s="30">
        <v>3.5</v>
      </c>
      <c r="J56" s="84">
        <f>0.885589+1.088589+1.0184+1.348736</f>
        <v>4.341314</v>
      </c>
      <c r="K56" s="30"/>
      <c r="L56" s="30"/>
    </row>
    <row r="57" spans="1:12" ht="25.5">
      <c r="A57" s="38" t="s">
        <v>28</v>
      </c>
      <c r="B57" s="33" t="s">
        <v>83</v>
      </c>
      <c r="C57" s="35" t="s">
        <v>33</v>
      </c>
      <c r="D57" s="35"/>
      <c r="E57" s="40"/>
      <c r="F57" s="40"/>
      <c r="G57" s="35"/>
      <c r="H57" s="41">
        <f>SUM(J57,L57)</f>
        <v>1.394468</v>
      </c>
      <c r="I57" s="35"/>
      <c r="J57" s="41">
        <f>1.236948+0.096203+0.061317</f>
        <v>1.394468</v>
      </c>
      <c r="K57" s="35"/>
      <c r="L57" s="35"/>
    </row>
    <row r="58" spans="1:12" s="68" customFormat="1" ht="15.75" customHeight="1">
      <c r="A58" s="70" t="s">
        <v>77</v>
      </c>
      <c r="B58" s="69" t="s">
        <v>2</v>
      </c>
      <c r="C58" s="63"/>
      <c r="D58" s="63"/>
      <c r="E58" s="63"/>
      <c r="F58" s="63"/>
      <c r="G58" s="63">
        <f>SUM(G59:G60)</f>
        <v>5.8</v>
      </c>
      <c r="H58" s="62">
        <f>SUM(J58,L58)</f>
        <v>8.221965</v>
      </c>
      <c r="I58" s="63"/>
      <c r="J58" s="63">
        <f>SUM(J59:J60)</f>
        <v>2.851965</v>
      </c>
      <c r="K58" s="63">
        <f>SUM(K59:K60)</f>
        <v>5.8</v>
      </c>
      <c r="L58" s="62">
        <f>SUM(L59:L60)</f>
        <v>5.37</v>
      </c>
    </row>
    <row r="59" spans="1:12" ht="17.25" customHeight="1">
      <c r="A59" s="38" t="s">
        <v>30</v>
      </c>
      <c r="B59" s="43" t="s">
        <v>36</v>
      </c>
      <c r="C59" s="35" t="s">
        <v>16</v>
      </c>
      <c r="D59" s="35"/>
      <c r="E59" s="40" t="s">
        <v>59</v>
      </c>
      <c r="F59" s="40" t="s">
        <v>28</v>
      </c>
      <c r="G59" s="35">
        <v>5</v>
      </c>
      <c r="H59" s="41">
        <f>SUM(J59,L59)</f>
        <v>8.016964999999999</v>
      </c>
      <c r="I59" s="36"/>
      <c r="J59" s="41">
        <f>1.64322+1.208745</f>
        <v>2.851965</v>
      </c>
      <c r="K59" s="35">
        <v>5</v>
      </c>
      <c r="L59" s="52">
        <v>5.165</v>
      </c>
    </row>
    <row r="60" spans="1:12" ht="25.5">
      <c r="A60" s="38" t="s">
        <v>25</v>
      </c>
      <c r="B60" s="122" t="s">
        <v>3</v>
      </c>
      <c r="C60" s="32"/>
      <c r="D60" s="32"/>
      <c r="E60" s="32"/>
      <c r="F60" s="32"/>
      <c r="G60" s="32">
        <v>0.8</v>
      </c>
      <c r="H60" s="123">
        <f>SUM(J60,L60)</f>
        <v>0.205</v>
      </c>
      <c r="I60" s="124"/>
      <c r="J60" s="124"/>
      <c r="K60" s="32">
        <v>0.8</v>
      </c>
      <c r="L60" s="51">
        <v>0.205</v>
      </c>
    </row>
    <row r="61" spans="1:12" s="68" customFormat="1" ht="12.75">
      <c r="A61" s="76" t="s">
        <v>78</v>
      </c>
      <c r="B61" s="61" t="s">
        <v>76</v>
      </c>
      <c r="C61" s="72"/>
      <c r="D61" s="77"/>
      <c r="E61" s="78"/>
      <c r="F61" s="78"/>
      <c r="G61" s="63">
        <f>SUM(I61:K61)</f>
        <v>4</v>
      </c>
      <c r="H61" s="126">
        <f>SUM(H62:H63)</f>
        <v>2.697</v>
      </c>
      <c r="I61" s="63"/>
      <c r="J61" s="63"/>
      <c r="K61" s="63">
        <f>SUM(K62:K63)</f>
        <v>4</v>
      </c>
      <c r="L61" s="63">
        <f>SUM(L62:L63)</f>
        <v>2.697</v>
      </c>
    </row>
    <row r="62" spans="1:12" ht="40.5" customHeight="1">
      <c r="A62" s="44" t="s">
        <v>30</v>
      </c>
      <c r="B62" s="45" t="s">
        <v>57</v>
      </c>
      <c r="C62" s="46" t="s">
        <v>16</v>
      </c>
      <c r="D62" s="46"/>
      <c r="E62" s="47"/>
      <c r="F62" s="112"/>
      <c r="G62" s="46">
        <v>3</v>
      </c>
      <c r="H62" s="46">
        <f>SUM(L62)</f>
        <v>1.68</v>
      </c>
      <c r="I62" s="111"/>
      <c r="J62" s="111"/>
      <c r="K62" s="46">
        <v>3</v>
      </c>
      <c r="L62" s="46">
        <v>1.68</v>
      </c>
    </row>
    <row r="63" spans="1:12" ht="25.5">
      <c r="A63" s="44" t="s">
        <v>25</v>
      </c>
      <c r="B63" s="45" t="s">
        <v>58</v>
      </c>
      <c r="C63" s="46" t="s">
        <v>16</v>
      </c>
      <c r="D63" s="46"/>
      <c r="E63" s="47"/>
      <c r="F63" s="47" t="s">
        <v>26</v>
      </c>
      <c r="G63" s="46">
        <v>1</v>
      </c>
      <c r="H63" s="119">
        <v>1.017</v>
      </c>
      <c r="I63" s="46"/>
      <c r="J63" s="46"/>
      <c r="K63" s="46">
        <v>1</v>
      </c>
      <c r="L63" s="119">
        <v>1.017</v>
      </c>
    </row>
    <row r="64" spans="1:12" ht="25.5">
      <c r="A64" s="23"/>
      <c r="B64" s="24" t="s">
        <v>74</v>
      </c>
      <c r="C64" s="25"/>
      <c r="D64" s="25"/>
      <c r="E64" s="26"/>
      <c r="F64" s="26"/>
      <c r="G64" s="25"/>
      <c r="H64" s="121"/>
      <c r="I64" s="79" t="s">
        <v>75</v>
      </c>
      <c r="J64" s="25"/>
      <c r="K64" s="25"/>
      <c r="L64" s="25"/>
    </row>
    <row r="65" spans="1:12" ht="25.5">
      <c r="A65" s="23"/>
      <c r="B65" s="24" t="s">
        <v>79</v>
      </c>
      <c r="C65" s="25"/>
      <c r="D65" s="25"/>
      <c r="E65" s="26"/>
      <c r="F65" s="26"/>
      <c r="G65" s="25"/>
      <c r="H65" s="25"/>
      <c r="I65" s="134" t="s">
        <v>80</v>
      </c>
      <c r="J65" s="134"/>
      <c r="K65" s="25"/>
      <c r="L65" s="25"/>
    </row>
    <row r="66" spans="1:12" ht="10.5" customHeight="1">
      <c r="A66" s="23"/>
      <c r="B66" s="24"/>
      <c r="C66" s="25"/>
      <c r="D66" s="25"/>
      <c r="E66" s="26"/>
      <c r="F66" s="26"/>
      <c r="G66" s="25"/>
      <c r="H66" s="25"/>
      <c r="I66" s="27"/>
      <c r="J66" s="25"/>
      <c r="K66" s="25"/>
      <c r="L66" s="25"/>
    </row>
    <row r="67" spans="2:9" ht="12.75">
      <c r="B67" s="1" t="s">
        <v>72</v>
      </c>
      <c r="H67" s="25"/>
      <c r="I67" s="80" t="s">
        <v>73</v>
      </c>
    </row>
  </sheetData>
  <sheetProtection/>
  <mergeCells count="27">
    <mergeCell ref="K27:K28"/>
    <mergeCell ref="E12:F12"/>
    <mergeCell ref="G13:H13"/>
    <mergeCell ref="C12:C14"/>
    <mergeCell ref="D12:D14"/>
    <mergeCell ref="K5:L5"/>
    <mergeCell ref="I65:J65"/>
    <mergeCell ref="A27:A28"/>
    <mergeCell ref="I25:I26"/>
    <mergeCell ref="K25:K26"/>
    <mergeCell ref="I27:I28"/>
    <mergeCell ref="C25:C26"/>
    <mergeCell ref="D25:D26"/>
    <mergeCell ref="I5:J5"/>
    <mergeCell ref="A11:L11"/>
    <mergeCell ref="A9:L9"/>
    <mergeCell ref="A10:L10"/>
    <mergeCell ref="A8:L8"/>
    <mergeCell ref="C27:C28"/>
    <mergeCell ref="D27:D28"/>
    <mergeCell ref="G27:G28"/>
    <mergeCell ref="B12:B14"/>
    <mergeCell ref="A25:A26"/>
    <mergeCell ref="G25:G26"/>
    <mergeCell ref="A12:A14"/>
    <mergeCell ref="G12:L12"/>
    <mergeCell ref="I13:L13"/>
  </mergeCells>
  <printOptions/>
  <pageMargins left="0.7875" right="0.36" top="0.31" bottom="0.28" header="0.27" footer="0.31"/>
  <pageSetup horizontalDpi="300" verticalDpi="300" orientation="landscape" paperSize="9" scale="89" r:id="rId1"/>
  <rowBreaks count="1" manualBreakCount="1">
    <brk id="4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zoomScale="132" zoomScaleNormal="132" zoomScaleSheetLayoutView="130" zoomScalePageLayoutView="0" workbookViewId="0" topLeftCell="A1">
      <selection activeCell="K27" sqref="K27"/>
    </sheetView>
  </sheetViews>
  <sheetFormatPr defaultColWidth="9.00390625" defaultRowHeight="12.75"/>
  <cols>
    <col min="2" max="2" width="28.75390625" style="0" customWidth="1"/>
    <col min="4" max="4" width="11.125" style="0" customWidth="1"/>
  </cols>
  <sheetData>
    <row r="1" spans="1:13" ht="12.75">
      <c r="A1" s="2"/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2"/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2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2"/>
      <c r="B5" s="3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2"/>
      <c r="B6" s="3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.75">
      <c r="A7" s="2"/>
      <c r="B7" s="3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2.75">
      <c r="A8" s="2"/>
      <c r="B8" s="3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2.75">
      <c r="A9" s="2"/>
      <c r="B9" s="3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2.75">
      <c r="A10" s="2"/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2.75">
      <c r="A11" s="2"/>
      <c r="B11" s="3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2.75">
      <c r="A12" s="2"/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2.75">
      <c r="A13" s="2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2.75">
      <c r="A14" s="2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2.75">
      <c r="A15" s="2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2.75">
      <c r="A16" s="2"/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2.75">
      <c r="A17" s="2"/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2.75">
      <c r="A18" s="2"/>
      <c r="B18" s="3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2.75">
      <c r="A19" s="2"/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2.75">
      <c r="A20" s="2"/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2.7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2.75">
      <c r="A22" s="2"/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2.75">
      <c r="A23" s="2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2.75">
      <c r="A24" s="2"/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2.75">
      <c r="A25" s="2"/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2.75">
      <c r="A26" s="2"/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2.75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2.75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>
      <c r="A30" s="2"/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2.75">
      <c r="A31" s="2"/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2.75">
      <c r="A32" s="2"/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2.75">
      <c r="A33" s="2"/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2.75">
      <c r="A34" s="2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2.75">
      <c r="A35" s="2"/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04"/>
  <sheetViews>
    <sheetView zoomScale="132" zoomScaleNormal="132" zoomScaleSheetLayoutView="130" zoomScalePageLayoutView="0" workbookViewId="0" topLeftCell="A1">
      <selection activeCell="A1" sqref="A1"/>
    </sheetView>
  </sheetViews>
  <sheetFormatPr defaultColWidth="9.00390625" defaultRowHeight="12.75"/>
  <sheetData>
    <row r="2" spans="1:16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2"/>
      <c r="B6" s="2"/>
      <c r="C6" s="2"/>
      <c r="D6" s="2"/>
      <c r="E6" s="144"/>
      <c r="F6" s="6"/>
      <c r="G6" s="144"/>
      <c r="H6" s="144"/>
      <c r="I6" s="2"/>
      <c r="J6" s="2"/>
      <c r="K6" s="2"/>
      <c r="L6" s="2"/>
      <c r="M6" s="2"/>
      <c r="N6" s="2"/>
      <c r="O6" s="2"/>
      <c r="P6" s="2"/>
    </row>
    <row r="7" spans="1:16" ht="15.75">
      <c r="A7" s="2"/>
      <c r="B7" s="2"/>
      <c r="C7" s="2"/>
      <c r="D7" s="2"/>
      <c r="E7" s="144"/>
      <c r="F7" s="6"/>
      <c r="G7" s="144"/>
      <c r="H7" s="144"/>
      <c r="I7" s="2"/>
      <c r="J7" s="2"/>
      <c r="K7" s="2"/>
      <c r="L7" s="2"/>
      <c r="M7" s="2"/>
      <c r="N7" s="7"/>
      <c r="O7" s="7"/>
      <c r="P7" s="2"/>
    </row>
    <row r="8" spans="1:16" ht="15.75">
      <c r="A8" s="2"/>
      <c r="B8" s="2"/>
      <c r="C8" s="2"/>
      <c r="D8" s="2"/>
      <c r="E8" s="144"/>
      <c r="F8" s="6"/>
      <c r="G8" s="144"/>
      <c r="H8" s="6"/>
      <c r="I8" s="2"/>
      <c r="J8" s="2"/>
      <c r="K8" s="2"/>
      <c r="L8" s="2"/>
      <c r="M8" s="2"/>
      <c r="N8" s="7"/>
      <c r="O8" s="7"/>
      <c r="P8" s="2"/>
    </row>
    <row r="9" spans="1:16" ht="15.75">
      <c r="A9" s="2"/>
      <c r="B9" s="2"/>
      <c r="C9" s="2"/>
      <c r="D9" s="2"/>
      <c r="E9" s="144"/>
      <c r="F9" s="8"/>
      <c r="G9" s="144"/>
      <c r="H9" s="6"/>
      <c r="I9" s="2"/>
      <c r="J9" s="2"/>
      <c r="K9" s="2"/>
      <c r="L9" s="2"/>
      <c r="M9" s="2"/>
      <c r="N9" s="7"/>
      <c r="O9" s="7"/>
      <c r="P9" s="2"/>
    </row>
    <row r="10" spans="1:16" ht="15.75">
      <c r="A10" s="2"/>
      <c r="B10" s="2"/>
      <c r="C10" s="2"/>
      <c r="D10" s="2"/>
      <c r="E10" s="9"/>
      <c r="F10" s="10"/>
      <c r="G10" s="6"/>
      <c r="H10" s="6"/>
      <c r="I10" s="2"/>
      <c r="J10" s="2"/>
      <c r="K10" s="2"/>
      <c r="L10" s="2"/>
      <c r="M10" s="2"/>
      <c r="N10" s="7"/>
      <c r="O10" s="7"/>
      <c r="P10" s="2"/>
    </row>
    <row r="11" spans="1:16" ht="15.75">
      <c r="A11" s="2"/>
      <c r="B11" s="2"/>
      <c r="C11" s="2"/>
      <c r="D11" s="2"/>
      <c r="E11" s="11"/>
      <c r="F11" s="12"/>
      <c r="G11" s="6"/>
      <c r="H11" s="6"/>
      <c r="I11" s="2"/>
      <c r="J11" s="2"/>
      <c r="K11" s="2"/>
      <c r="L11" s="2"/>
      <c r="M11" s="2"/>
      <c r="N11" s="7"/>
      <c r="O11" s="7"/>
      <c r="P11" s="2"/>
    </row>
    <row r="12" spans="1:16" ht="15.75">
      <c r="A12" s="2"/>
      <c r="B12" s="2"/>
      <c r="C12" s="2"/>
      <c r="D12" s="2"/>
      <c r="E12" s="11"/>
      <c r="F12" s="12"/>
      <c r="G12" s="6"/>
      <c r="H12" s="6"/>
      <c r="I12" s="2"/>
      <c r="J12" s="2"/>
      <c r="K12" s="2"/>
      <c r="L12" s="2"/>
      <c r="M12" s="2"/>
      <c r="N12" s="13"/>
      <c r="O12" s="13"/>
      <c r="P12" s="2"/>
    </row>
    <row r="13" spans="1:16" ht="15.75">
      <c r="A13" s="2"/>
      <c r="B13" s="2"/>
      <c r="C13" s="2"/>
      <c r="D13" s="2"/>
      <c r="E13" s="11"/>
      <c r="F13" s="12"/>
      <c r="G13" s="6"/>
      <c r="H13" s="6"/>
      <c r="I13" s="2"/>
      <c r="J13" s="2"/>
      <c r="K13" s="2"/>
      <c r="L13" s="2"/>
      <c r="M13" s="2"/>
      <c r="N13" s="7"/>
      <c r="O13" s="7"/>
      <c r="P13" s="2"/>
    </row>
    <row r="14" spans="1:16" ht="15.75">
      <c r="A14" s="2"/>
      <c r="B14" s="2"/>
      <c r="C14" s="2"/>
      <c r="D14" s="2"/>
      <c r="E14" s="11"/>
      <c r="F14" s="12"/>
      <c r="G14" s="6"/>
      <c r="H14" s="6"/>
      <c r="I14" s="2"/>
      <c r="J14" s="2"/>
      <c r="K14" s="2"/>
      <c r="L14" s="2"/>
      <c r="M14" s="2"/>
      <c r="N14" s="7"/>
      <c r="O14" s="7"/>
      <c r="P14" s="2"/>
    </row>
    <row r="15" spans="1:16" ht="15.75">
      <c r="A15" s="2"/>
      <c r="B15" s="2"/>
      <c r="C15" s="2"/>
      <c r="D15" s="2"/>
      <c r="E15" s="11"/>
      <c r="F15" s="12"/>
      <c r="G15" s="6"/>
      <c r="H15" s="6"/>
      <c r="I15" s="2"/>
      <c r="J15" s="2"/>
      <c r="K15" s="2"/>
      <c r="L15" s="2"/>
      <c r="M15" s="2"/>
      <c r="N15" s="7"/>
      <c r="O15" s="7"/>
      <c r="P15" s="2"/>
    </row>
    <row r="16" spans="1:16" ht="15.75">
      <c r="A16" s="2"/>
      <c r="B16" s="2"/>
      <c r="C16" s="2"/>
      <c r="D16" s="2"/>
      <c r="E16" s="11"/>
      <c r="F16" s="12"/>
      <c r="G16" s="6"/>
      <c r="H16" s="6"/>
      <c r="I16" s="2"/>
      <c r="J16" s="2"/>
      <c r="K16" s="2"/>
      <c r="L16" s="2"/>
      <c r="M16" s="2"/>
      <c r="N16" s="7"/>
      <c r="O16" s="7"/>
      <c r="P16" s="2"/>
    </row>
    <row r="17" spans="1:16" ht="15.75">
      <c r="A17" s="2"/>
      <c r="B17" s="2"/>
      <c r="C17" s="2"/>
      <c r="D17" s="2"/>
      <c r="E17" s="14"/>
      <c r="F17" s="10"/>
      <c r="G17" s="6"/>
      <c r="H17" s="6"/>
      <c r="I17" s="2"/>
      <c r="J17" s="2"/>
      <c r="K17" s="2"/>
      <c r="L17" s="2"/>
      <c r="M17" s="2"/>
      <c r="N17" s="7"/>
      <c r="O17" s="7"/>
      <c r="P17" s="2"/>
    </row>
    <row r="18" spans="1:16" ht="15.75">
      <c r="A18" s="2"/>
      <c r="B18" s="2"/>
      <c r="C18" s="2"/>
      <c r="D18" s="2"/>
      <c r="E18" s="11"/>
      <c r="F18" s="12"/>
      <c r="G18" s="6"/>
      <c r="H18" s="6"/>
      <c r="I18" s="2"/>
      <c r="J18" s="2"/>
      <c r="K18" s="2"/>
      <c r="L18" s="2"/>
      <c r="M18" s="2"/>
      <c r="N18" s="7"/>
      <c r="O18" s="7"/>
      <c r="P18" s="2"/>
    </row>
    <row r="19" spans="1:16" ht="15.75">
      <c r="A19" s="2"/>
      <c r="B19" s="2"/>
      <c r="C19" s="2"/>
      <c r="D19" s="2"/>
      <c r="E19" s="145"/>
      <c r="F19" s="12"/>
      <c r="G19" s="144"/>
      <c r="H19" s="144"/>
      <c r="I19" s="2"/>
      <c r="J19" s="2"/>
      <c r="K19" s="2"/>
      <c r="L19" s="2"/>
      <c r="M19" s="2"/>
      <c r="N19" s="7"/>
      <c r="O19" s="7"/>
      <c r="P19" s="2"/>
    </row>
    <row r="20" spans="1:16" ht="15.75">
      <c r="A20" s="2"/>
      <c r="B20" s="2"/>
      <c r="C20" s="2"/>
      <c r="D20" s="2"/>
      <c r="E20" s="145"/>
      <c r="F20" s="12"/>
      <c r="G20" s="144"/>
      <c r="H20" s="144"/>
      <c r="I20" s="2"/>
      <c r="J20" s="2"/>
      <c r="K20" s="2"/>
      <c r="L20" s="2"/>
      <c r="M20" s="2"/>
      <c r="N20" s="7"/>
      <c r="O20" s="7"/>
      <c r="P20" s="2"/>
    </row>
    <row r="21" spans="1:16" ht="15.75">
      <c r="A21" s="2"/>
      <c r="B21" s="2"/>
      <c r="C21" s="2"/>
      <c r="D21" s="2"/>
      <c r="E21" s="145"/>
      <c r="F21" s="12"/>
      <c r="G21" s="144"/>
      <c r="H21" s="144"/>
      <c r="I21" s="2"/>
      <c r="J21" s="2"/>
      <c r="K21" s="2"/>
      <c r="L21" s="2"/>
      <c r="M21" s="2"/>
      <c r="N21" s="15"/>
      <c r="O21" s="15"/>
      <c r="P21" s="2"/>
    </row>
    <row r="22" spans="1:16" ht="15.75">
      <c r="A22" s="2"/>
      <c r="B22" s="2"/>
      <c r="C22" s="2"/>
      <c r="D22" s="2"/>
      <c r="E22" s="145"/>
      <c r="F22" s="12"/>
      <c r="G22" s="144"/>
      <c r="H22" s="144"/>
      <c r="I22" s="2"/>
      <c r="J22" s="2"/>
      <c r="K22" s="2"/>
      <c r="L22" s="2"/>
      <c r="M22" s="2"/>
      <c r="N22" s="7"/>
      <c r="O22" s="7"/>
      <c r="P22" s="2"/>
    </row>
    <row r="23" spans="1:16" ht="12.75">
      <c r="A23" s="2"/>
      <c r="B23" s="2"/>
      <c r="C23" s="2"/>
      <c r="D23" s="2"/>
      <c r="E23" s="145"/>
      <c r="F23" s="12"/>
      <c r="G23" s="144"/>
      <c r="H23" s="144"/>
      <c r="I23" s="2"/>
      <c r="J23" s="2"/>
      <c r="K23" s="2"/>
      <c r="L23" s="2"/>
      <c r="M23" s="2"/>
      <c r="N23" s="2"/>
      <c r="O23" s="2"/>
      <c r="P23" s="2"/>
    </row>
    <row r="24" spans="1:16" ht="12.75">
      <c r="A24" s="2"/>
      <c r="B24" s="2"/>
      <c r="C24" s="2"/>
      <c r="D24" s="2"/>
      <c r="E24" s="145"/>
      <c r="F24" s="12"/>
      <c r="G24" s="144"/>
      <c r="H24" s="144"/>
      <c r="I24" s="2"/>
      <c r="J24" s="2"/>
      <c r="K24" s="2"/>
      <c r="L24" s="2"/>
      <c r="M24" s="2"/>
      <c r="N24" s="2"/>
      <c r="O24" s="2"/>
      <c r="P24" s="2"/>
    </row>
    <row r="25" spans="1:16" ht="12.75">
      <c r="A25" s="2"/>
      <c r="B25" s="2"/>
      <c r="C25" s="2"/>
      <c r="D25" s="2"/>
      <c r="E25" s="145"/>
      <c r="F25" s="12"/>
      <c r="G25" s="6"/>
      <c r="H25" s="6"/>
      <c r="I25" s="2"/>
      <c r="J25" s="2"/>
      <c r="K25" s="2"/>
      <c r="L25" s="2"/>
      <c r="M25" s="2"/>
      <c r="N25" s="2"/>
      <c r="O25" s="2"/>
      <c r="P25" s="2"/>
    </row>
    <row r="26" spans="1:16" ht="12.75">
      <c r="A26" s="2"/>
      <c r="B26" s="2"/>
      <c r="C26" s="2"/>
      <c r="D26" s="2"/>
      <c r="E26" s="145"/>
      <c r="F26" s="12"/>
      <c r="G26" s="6"/>
      <c r="H26" s="6"/>
      <c r="I26" s="2"/>
      <c r="J26" s="2"/>
      <c r="K26" s="2"/>
      <c r="L26" s="2"/>
      <c r="M26" s="2"/>
      <c r="N26" s="2"/>
      <c r="O26" s="2"/>
      <c r="P26" s="2"/>
    </row>
    <row r="27" spans="1:16" ht="12.75">
      <c r="A27" s="2"/>
      <c r="B27" s="2"/>
      <c r="C27" s="2"/>
      <c r="D27" s="2"/>
      <c r="E27" s="145"/>
      <c r="F27" s="12"/>
      <c r="G27" s="6"/>
      <c r="H27" s="6"/>
      <c r="I27" s="2"/>
      <c r="J27" s="2"/>
      <c r="K27" s="2"/>
      <c r="L27" s="2"/>
      <c r="M27" s="2"/>
      <c r="N27" s="2"/>
      <c r="O27" s="2"/>
      <c r="P27" s="2"/>
    </row>
    <row r="28" spans="1:16" ht="12.75">
      <c r="A28" s="2"/>
      <c r="B28" s="2"/>
      <c r="C28" s="2"/>
      <c r="D28" s="2"/>
      <c r="E28" s="145"/>
      <c r="F28" s="12"/>
      <c r="G28" s="6"/>
      <c r="H28" s="6"/>
      <c r="I28" s="2"/>
      <c r="J28" s="2"/>
      <c r="K28" s="2"/>
      <c r="L28" s="2"/>
      <c r="M28" s="2"/>
      <c r="N28" s="2"/>
      <c r="O28" s="2"/>
      <c r="P28" s="2"/>
    </row>
    <row r="29" spans="1:16" ht="12.75">
      <c r="A29" s="2"/>
      <c r="B29" s="2"/>
      <c r="C29" s="2"/>
      <c r="D29" s="2"/>
      <c r="E29" s="14"/>
      <c r="F29" s="10"/>
      <c r="G29" s="6"/>
      <c r="H29" s="6"/>
      <c r="I29" s="2"/>
      <c r="J29" s="2"/>
      <c r="K29" s="2"/>
      <c r="L29" s="2"/>
      <c r="M29" s="2"/>
      <c r="N29" s="2"/>
      <c r="O29" s="2"/>
      <c r="P29" s="2"/>
    </row>
    <row r="30" spans="1:16" ht="12.75">
      <c r="A30" s="2"/>
      <c r="B30" s="2"/>
      <c r="C30" s="2"/>
      <c r="D30" s="2"/>
      <c r="E30" s="14"/>
      <c r="F30" s="12"/>
      <c r="G30" s="6"/>
      <c r="H30" s="6"/>
      <c r="I30" s="2"/>
      <c r="J30" s="2"/>
      <c r="K30" s="2"/>
      <c r="L30" s="2"/>
      <c r="M30" s="2"/>
      <c r="N30" s="2"/>
      <c r="O30" s="2"/>
      <c r="P30" s="2"/>
    </row>
    <row r="31" spans="1:16" ht="12.75">
      <c r="A31" s="2"/>
      <c r="B31" s="2"/>
      <c r="C31" s="2"/>
      <c r="D31" s="2"/>
      <c r="E31" s="14"/>
      <c r="F31" s="12"/>
      <c r="G31" s="6"/>
      <c r="H31" s="6"/>
      <c r="I31" s="2"/>
      <c r="J31" s="2"/>
      <c r="K31" s="2"/>
      <c r="L31" s="2"/>
      <c r="M31" s="2"/>
      <c r="N31" s="2"/>
      <c r="O31" s="2"/>
      <c r="P31" s="2"/>
    </row>
    <row r="32" spans="1:16" ht="12.75">
      <c r="A32" s="2"/>
      <c r="B32" s="2"/>
      <c r="C32" s="2"/>
      <c r="D32" s="2"/>
      <c r="E32" s="14"/>
      <c r="F32" s="12"/>
      <c r="G32" s="6"/>
      <c r="H32" s="6"/>
      <c r="I32" s="2"/>
      <c r="J32" s="2"/>
      <c r="K32" s="2"/>
      <c r="L32" s="2"/>
      <c r="M32" s="2"/>
      <c r="N32" s="2"/>
      <c r="O32" s="2"/>
      <c r="P32" s="2"/>
    </row>
    <row r="33" spans="1:16" ht="12.75">
      <c r="A33" s="2"/>
      <c r="B33" s="2"/>
      <c r="C33" s="2"/>
      <c r="D33" s="2"/>
      <c r="E33" s="14"/>
      <c r="F33" s="12"/>
      <c r="G33" s="6"/>
      <c r="H33" s="6"/>
      <c r="I33" s="2"/>
      <c r="J33" s="2"/>
      <c r="K33" s="2"/>
      <c r="L33" s="2"/>
      <c r="M33" s="2"/>
      <c r="N33" s="2"/>
      <c r="O33" s="2"/>
      <c r="P33" s="2"/>
    </row>
    <row r="34" spans="1:16" ht="12.75">
      <c r="A34" s="2"/>
      <c r="B34" s="2"/>
      <c r="C34" s="2"/>
      <c r="D34" s="2"/>
      <c r="E34" s="146"/>
      <c r="F34" s="12"/>
      <c r="G34" s="6"/>
      <c r="H34" s="144"/>
      <c r="I34" s="2"/>
      <c r="J34" s="2"/>
      <c r="K34" s="2"/>
      <c r="L34" s="2"/>
      <c r="M34" s="2"/>
      <c r="N34" s="2"/>
      <c r="O34" s="2"/>
      <c r="P34" s="2"/>
    </row>
    <row r="35" spans="1:16" ht="12.75">
      <c r="A35" s="2"/>
      <c r="B35" s="2"/>
      <c r="C35" s="2"/>
      <c r="D35" s="2"/>
      <c r="E35" s="146"/>
      <c r="F35" s="12"/>
      <c r="G35" s="6"/>
      <c r="H35" s="144"/>
      <c r="I35" s="2"/>
      <c r="J35" s="2"/>
      <c r="K35" s="2"/>
      <c r="L35" s="2"/>
      <c r="M35" s="2"/>
      <c r="N35" s="2"/>
      <c r="O35" s="2"/>
      <c r="P35" s="2"/>
    </row>
    <row r="36" spans="1:16" ht="12.75">
      <c r="A36" s="2"/>
      <c r="B36" s="2"/>
      <c r="C36" s="2"/>
      <c r="D36" s="2"/>
      <c r="E36" s="146"/>
      <c r="F36" s="12"/>
      <c r="G36" s="6"/>
      <c r="H36" s="144"/>
      <c r="I36" s="2"/>
      <c r="J36" s="2"/>
      <c r="K36" s="2"/>
      <c r="L36" s="2"/>
      <c r="M36" s="2"/>
      <c r="N36" s="2"/>
      <c r="O36" s="2"/>
      <c r="P36" s="2"/>
    </row>
    <row r="37" spans="1:16" ht="12.75">
      <c r="A37" s="2"/>
      <c r="B37" s="2"/>
      <c r="C37" s="2"/>
      <c r="D37" s="2"/>
      <c r="E37" s="145"/>
      <c r="F37" s="12"/>
      <c r="G37" s="144"/>
      <c r="H37" s="144"/>
      <c r="I37" s="2"/>
      <c r="J37" s="2"/>
      <c r="K37" s="2"/>
      <c r="L37" s="2"/>
      <c r="M37" s="2"/>
      <c r="N37" s="2"/>
      <c r="O37" s="2"/>
      <c r="P37" s="2"/>
    </row>
    <row r="38" spans="1:16" ht="12.75">
      <c r="A38" s="2"/>
      <c r="B38" s="2"/>
      <c r="C38" s="2"/>
      <c r="D38" s="2"/>
      <c r="E38" s="145"/>
      <c r="F38" s="12"/>
      <c r="G38" s="144"/>
      <c r="H38" s="144"/>
      <c r="I38" s="2"/>
      <c r="J38" s="2"/>
      <c r="K38" s="2"/>
      <c r="L38" s="2"/>
      <c r="M38" s="2"/>
      <c r="N38" s="2"/>
      <c r="O38" s="2"/>
      <c r="P38" s="2"/>
    </row>
    <row r="39" spans="1:16" ht="12.75">
      <c r="A39" s="2"/>
      <c r="B39" s="2"/>
      <c r="C39" s="2"/>
      <c r="D39" s="2"/>
      <c r="E39" s="146"/>
      <c r="F39" s="147"/>
      <c r="G39" s="144"/>
      <c r="H39" s="144"/>
      <c r="I39" s="2"/>
      <c r="J39" s="2"/>
      <c r="K39" s="2"/>
      <c r="L39" s="2"/>
      <c r="M39" s="2"/>
      <c r="N39" s="2"/>
      <c r="O39" s="2"/>
      <c r="P39" s="2"/>
    </row>
    <row r="40" spans="1:16" ht="12.75">
      <c r="A40" s="2"/>
      <c r="B40" s="2"/>
      <c r="C40" s="2"/>
      <c r="D40" s="2"/>
      <c r="E40" s="146"/>
      <c r="F40" s="147"/>
      <c r="G40" s="144"/>
      <c r="H40" s="144"/>
      <c r="I40" s="2"/>
      <c r="J40" s="2"/>
      <c r="K40" s="2"/>
      <c r="L40" s="2"/>
      <c r="M40" s="2"/>
      <c r="N40" s="2"/>
      <c r="O40" s="2"/>
      <c r="P40" s="2"/>
    </row>
    <row r="41" spans="1:16" ht="12.75">
      <c r="A41" s="2"/>
      <c r="B41" s="2"/>
      <c r="C41" s="2"/>
      <c r="D41" s="2"/>
      <c r="E41" s="14"/>
      <c r="F41" s="12"/>
      <c r="G41" s="16"/>
      <c r="H41" s="16"/>
      <c r="I41" s="2"/>
      <c r="J41" s="2"/>
      <c r="K41" s="2"/>
      <c r="L41" s="2"/>
      <c r="M41" s="2"/>
      <c r="N41" s="2"/>
      <c r="O41" s="2"/>
      <c r="P41" s="2"/>
    </row>
    <row r="42" spans="1:16" ht="12.75">
      <c r="A42" s="2"/>
      <c r="B42" s="2"/>
      <c r="C42" s="2"/>
      <c r="D42" s="2"/>
      <c r="E42" s="14"/>
      <c r="F42" s="12"/>
      <c r="G42" s="6"/>
      <c r="H42" s="6"/>
      <c r="I42" s="2"/>
      <c r="J42" s="2"/>
      <c r="K42" s="2"/>
      <c r="L42" s="2"/>
      <c r="M42" s="2"/>
      <c r="N42" s="2"/>
      <c r="O42" s="2"/>
      <c r="P42" s="2"/>
    </row>
    <row r="43" spans="1:16" ht="12.75">
      <c r="A43" s="2"/>
      <c r="B43" s="2"/>
      <c r="C43" s="2"/>
      <c r="D43" s="2"/>
      <c r="E43" s="14"/>
      <c r="F43" s="12"/>
      <c r="G43" s="6"/>
      <c r="H43" s="6"/>
      <c r="I43" s="2"/>
      <c r="J43" s="2"/>
      <c r="K43" s="2"/>
      <c r="L43" s="2"/>
      <c r="M43" s="2"/>
      <c r="N43" s="2"/>
      <c r="O43" s="2"/>
      <c r="P43" s="2"/>
    </row>
    <row r="44" spans="1:16" ht="12.75">
      <c r="A44" s="2"/>
      <c r="B44" s="2"/>
      <c r="C44" s="2"/>
      <c r="D44" s="2"/>
      <c r="E44" s="14"/>
      <c r="F44" s="12"/>
      <c r="G44" s="6"/>
      <c r="H44" s="6"/>
      <c r="I44" s="2"/>
      <c r="J44" s="2"/>
      <c r="K44" s="2"/>
      <c r="L44" s="2"/>
      <c r="M44" s="2"/>
      <c r="N44" s="2"/>
      <c r="O44" s="2"/>
      <c r="P44" s="2"/>
    </row>
    <row r="45" spans="1:16" ht="12.75">
      <c r="A45" s="2"/>
      <c r="B45" s="2"/>
      <c r="C45" s="2"/>
      <c r="D45" s="2"/>
      <c r="E45" s="11"/>
      <c r="F45" s="12"/>
      <c r="G45" s="6"/>
      <c r="H45" s="6"/>
      <c r="I45" s="2"/>
      <c r="J45" s="2"/>
      <c r="K45" s="2"/>
      <c r="L45" s="2"/>
      <c r="M45" s="2"/>
      <c r="N45" s="2"/>
      <c r="O45" s="2"/>
      <c r="P45" s="2"/>
    </row>
    <row r="46" spans="1:16" ht="12.75">
      <c r="A46" s="2"/>
      <c r="B46" s="2"/>
      <c r="C46" s="2"/>
      <c r="D46" s="2"/>
      <c r="E46" s="11"/>
      <c r="F46" s="9"/>
      <c r="G46" s="9"/>
      <c r="H46" s="9"/>
      <c r="I46" s="2"/>
      <c r="J46" s="2"/>
      <c r="K46" s="2"/>
      <c r="L46" s="2"/>
      <c r="M46" s="2"/>
      <c r="N46" s="2"/>
      <c r="O46" s="2"/>
      <c r="P46" s="2"/>
    </row>
    <row r="47" spans="1:1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</sheetData>
  <sheetProtection/>
  <mergeCells count="23">
    <mergeCell ref="E39:E40"/>
    <mergeCell ref="F39:F40"/>
    <mergeCell ref="G39:G40"/>
    <mergeCell ref="H39:H40"/>
    <mergeCell ref="E25:E26"/>
    <mergeCell ref="E27:E28"/>
    <mergeCell ref="E34:E36"/>
    <mergeCell ref="H34:H36"/>
    <mergeCell ref="E37:E38"/>
    <mergeCell ref="G37:G38"/>
    <mergeCell ref="H37:H38"/>
    <mergeCell ref="E21:E22"/>
    <mergeCell ref="G21:G22"/>
    <mergeCell ref="H21:H22"/>
    <mergeCell ref="E23:E24"/>
    <mergeCell ref="G23:G24"/>
    <mergeCell ref="H23:H24"/>
    <mergeCell ref="E6:E9"/>
    <mergeCell ref="G6:H7"/>
    <mergeCell ref="G8:G9"/>
    <mergeCell ref="E19:E20"/>
    <mergeCell ref="G19:G20"/>
    <mergeCell ref="H19:H20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pto3</cp:lastModifiedBy>
  <cp:lastPrinted>2012-02-24T01:36:58Z</cp:lastPrinted>
  <dcterms:created xsi:type="dcterms:W3CDTF">2009-03-11T00:38:42Z</dcterms:created>
  <dcterms:modified xsi:type="dcterms:W3CDTF">2012-02-24T06:40:25Z</dcterms:modified>
  <cp:category/>
  <cp:version/>
  <cp:contentType/>
  <cp:contentStatus/>
</cp:coreProperties>
</file>